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AS\Intern\ADMINISTRATION\Space Management - AB\SYSTEMER\AREALSTANDARDER\"/>
    </mc:Choice>
  </mc:AlternateContent>
  <bookViews>
    <workbookView xWindow="0" yWindow="0" windowWidth="28800" windowHeight="14220"/>
  </bookViews>
  <sheets>
    <sheet name="Arealskema" sheetId="3" r:id="rId1"/>
    <sheet name="Vejledning_Stamdata" sheetId="5" r:id="rId2"/>
    <sheet name="Rumdata" sheetId="1" r:id="rId3"/>
  </sheets>
  <definedNames>
    <definedName name="_xlnm._FilterDatabase" localSheetId="2" hidden="1">Rumdata!$A$1:$D$96</definedName>
    <definedName name="_xlnm.Print_Area" localSheetId="0">Arealskema!$A$1:$T$65</definedName>
    <definedName name="_xlnm.Print_Titles" localSheetId="0">Arealskema!$1:$3</definedName>
  </definedNames>
  <calcPr calcId="152511"/>
</workbook>
</file>

<file path=xl/calcChain.xml><?xml version="1.0" encoding="utf-8"?>
<calcChain xmlns="http://schemas.openxmlformats.org/spreadsheetml/2006/main">
  <c r="O36" i="3" l="1"/>
  <c r="O31" i="3"/>
  <c r="D28" i="3"/>
  <c r="D16" i="3"/>
  <c r="D15" i="3"/>
  <c r="I33" i="3" l="1"/>
  <c r="I32" i="3"/>
  <c r="I31" i="3" l="1"/>
  <c r="D96" i="3" s="1"/>
  <c r="T18" i="3"/>
  <c r="T19" i="3"/>
  <c r="T20" i="3"/>
  <c r="T17" i="3"/>
  <c r="D20" i="3" l="1"/>
  <c r="O32" i="3" l="1"/>
  <c r="O33" i="3"/>
  <c r="O34" i="3"/>
  <c r="O35" i="3"/>
  <c r="O37" i="3"/>
  <c r="O24" i="3"/>
  <c r="O25" i="3"/>
  <c r="O26" i="3"/>
  <c r="O13" i="3"/>
  <c r="O14" i="3"/>
  <c r="O15" i="3"/>
  <c r="O16" i="3"/>
  <c r="O17" i="3"/>
  <c r="O18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D33" i="3"/>
  <c r="D34" i="3"/>
  <c r="D35" i="3"/>
  <c r="D36" i="3"/>
  <c r="D37" i="3"/>
  <c r="D38" i="3"/>
  <c r="D41" i="3"/>
  <c r="D42" i="3"/>
  <c r="D21" i="3"/>
  <c r="D22" i="3"/>
  <c r="D23" i="3"/>
  <c r="D24" i="3"/>
  <c r="D25" i="3"/>
  <c r="D26" i="3"/>
  <c r="D27" i="3"/>
  <c r="D29" i="3"/>
  <c r="D13" i="3"/>
  <c r="D14" i="3"/>
  <c r="D17" i="3"/>
  <c r="O30" i="3"/>
  <c r="O23" i="3"/>
  <c r="O12" i="3"/>
  <c r="I12" i="3"/>
  <c r="D32" i="3"/>
  <c r="D12" i="3"/>
  <c r="T14" i="3"/>
  <c r="I11" i="3" l="1"/>
  <c r="D19" i="3"/>
  <c r="D31" i="3"/>
  <c r="D11" i="3"/>
  <c r="O29" i="3"/>
  <c r="O11" i="3"/>
  <c r="D94" i="3" l="1"/>
  <c r="E52" i="3"/>
  <c r="O22" i="3"/>
  <c r="T10" i="3" s="1"/>
  <c r="E48" i="3" s="1"/>
  <c r="D95" i="3" l="1"/>
  <c r="D92" i="3"/>
  <c r="D93" i="3"/>
  <c r="D97" i="3"/>
  <c r="D98" i="3"/>
  <c r="D99" i="3"/>
  <c r="T12" i="3" l="1"/>
  <c r="D100" i="3" s="1"/>
</calcChain>
</file>

<file path=xl/sharedStrings.xml><?xml version="1.0" encoding="utf-8"?>
<sst xmlns="http://schemas.openxmlformats.org/spreadsheetml/2006/main" count="445" uniqueCount="222">
  <si>
    <t>Bygning</t>
  </si>
  <si>
    <t>Adresse</t>
  </si>
  <si>
    <t>Kaldenavn</t>
  </si>
  <si>
    <t>Rum nr.</t>
  </si>
  <si>
    <t>Kategori</t>
  </si>
  <si>
    <t>Netto areal</t>
  </si>
  <si>
    <t>Etage</t>
  </si>
  <si>
    <t>Bruttoareal</t>
  </si>
  <si>
    <t>=</t>
  </si>
  <si>
    <t>Ver. Dato</t>
  </si>
  <si>
    <t>Version</t>
  </si>
  <si>
    <t>UNDERVISNING</t>
  </si>
  <si>
    <t>Arealfordeling</t>
  </si>
  <si>
    <t>VÆRKSTED</t>
  </si>
  <si>
    <t>AUDITORIE</t>
  </si>
  <si>
    <t>HOLDLOKALE</t>
  </si>
  <si>
    <t>IT-LOKALE</t>
  </si>
  <si>
    <t>KONTOR</t>
  </si>
  <si>
    <t>MØDERUM</t>
  </si>
  <si>
    <t>LAGER</t>
  </si>
  <si>
    <t>KOPIRUM</t>
  </si>
  <si>
    <t>OPHOLDSRUM</t>
  </si>
  <si>
    <t>HOLDLOKALE (INST)</t>
  </si>
  <si>
    <t>IT-LOKALE (INST)</t>
  </si>
  <si>
    <t>TEKØKKEN</t>
  </si>
  <si>
    <t>LABORATORIE</t>
  </si>
  <si>
    <t>KEMILAB</t>
  </si>
  <si>
    <t>SUPPORTLAB</t>
  </si>
  <si>
    <t>DATALAB</t>
  </si>
  <si>
    <t>LABORATORIELAGER</t>
  </si>
  <si>
    <t>KEMIKALIELAGER</t>
  </si>
  <si>
    <t>RENRUM</t>
  </si>
  <si>
    <t>SLUSE</t>
  </si>
  <si>
    <t>OPVASK</t>
  </si>
  <si>
    <t>FRYSERUM</t>
  </si>
  <si>
    <t>KØLERUM</t>
  </si>
  <si>
    <t>VARMERUM</t>
  </si>
  <si>
    <t>KLIMARUM</t>
  </si>
  <si>
    <t>VÆKSTRUM</t>
  </si>
  <si>
    <t>GASCENTRAL</t>
  </si>
  <si>
    <t>DRIVHUS</t>
  </si>
  <si>
    <t>VÆRKSTEDSLAGER</t>
  </si>
  <si>
    <t>FITNESS</t>
  </si>
  <si>
    <t>KANTINE_SPISEOMRÅDE</t>
  </si>
  <si>
    <t>KANTINE_SERVERING</t>
  </si>
  <si>
    <t>KANTINE_KØLERUM</t>
  </si>
  <si>
    <t>KANTINE_FRYSERUM</t>
  </si>
  <si>
    <t>KANTINE_OPVASK</t>
  </si>
  <si>
    <t>KANTINE_KØKKEN</t>
  </si>
  <si>
    <t>BOGHANDEL</t>
  </si>
  <si>
    <t>FORDELINGSAREAL</t>
  </si>
  <si>
    <t>FOYER</t>
  </si>
  <si>
    <t>GANG</t>
  </si>
  <si>
    <t>TRAPPE</t>
  </si>
  <si>
    <t>ELEVATOR</t>
  </si>
  <si>
    <t>TOILET</t>
  </si>
  <si>
    <t>BAD</t>
  </si>
  <si>
    <t>OMKLÆDNING</t>
  </si>
  <si>
    <t>SAUNA</t>
  </si>
  <si>
    <t>GARDEROBE</t>
  </si>
  <si>
    <t>RENGØRING</t>
  </si>
  <si>
    <t>GARAGE</t>
  </si>
  <si>
    <t>TEKNIKRUM</t>
  </si>
  <si>
    <t>KRYBEKÆLDER</t>
  </si>
  <si>
    <t>TUNNEL</t>
  </si>
  <si>
    <t>SKAKT</t>
  </si>
  <si>
    <t>SERVERRUM</t>
  </si>
  <si>
    <t>TANKGRAV</t>
  </si>
  <si>
    <t>KÆLDER</t>
  </si>
  <si>
    <t>STUEETAGE</t>
  </si>
  <si>
    <t>1. SAL</t>
  </si>
  <si>
    <t>2. SAL</t>
  </si>
  <si>
    <t>Revit</t>
  </si>
  <si>
    <t>IFC</t>
  </si>
  <si>
    <t>Konstruktionsareal = Brutto - Nettoareal</t>
  </si>
  <si>
    <t>DTU Projetnavn</t>
  </si>
  <si>
    <t>DTU Projektnummer</t>
  </si>
  <si>
    <t>Arealdefinitioner</t>
  </si>
  <si>
    <t>Level</t>
  </si>
  <si>
    <t xml:space="preserve">DTU_BuldingAddress </t>
  </si>
  <si>
    <t>DTU_BuldingName</t>
  </si>
  <si>
    <t>Gross area</t>
  </si>
  <si>
    <t>Type</t>
  </si>
  <si>
    <t>NORMALLOKALE</t>
  </si>
  <si>
    <t>FÆLLESAREAL</t>
  </si>
  <si>
    <t>SERVICERUM</t>
  </si>
  <si>
    <t>KONSTRUKTION</t>
  </si>
  <si>
    <t>101</t>
  </si>
  <si>
    <t>LOKALER</t>
  </si>
  <si>
    <t>108</t>
  </si>
  <si>
    <t>112</t>
  </si>
  <si>
    <t>127</t>
  </si>
  <si>
    <t>135</t>
  </si>
  <si>
    <t>102</t>
  </si>
  <si>
    <t>122</t>
  </si>
  <si>
    <t>119</t>
  </si>
  <si>
    <t>136</t>
  </si>
  <si>
    <t>171</t>
  </si>
  <si>
    <t>126</t>
  </si>
  <si>
    <t>128</t>
  </si>
  <si>
    <t>170</t>
  </si>
  <si>
    <t>132</t>
  </si>
  <si>
    <t>118</t>
  </si>
  <si>
    <t>121</t>
  </si>
  <si>
    <t>134</t>
  </si>
  <si>
    <t>113</t>
  </si>
  <si>
    <t>105</t>
  </si>
  <si>
    <t>115</t>
  </si>
  <si>
    <t>135A</t>
  </si>
  <si>
    <t>101A</t>
  </si>
  <si>
    <t>017</t>
  </si>
  <si>
    <t>901</t>
  </si>
  <si>
    <t>970</t>
  </si>
  <si>
    <t>202</t>
  </si>
  <si>
    <t>106</t>
  </si>
  <si>
    <t>129</t>
  </si>
  <si>
    <t>004</t>
  </si>
  <si>
    <t>026</t>
  </si>
  <si>
    <t>201A</t>
  </si>
  <si>
    <t>009</t>
  </si>
  <si>
    <t>070</t>
  </si>
  <si>
    <t>002</t>
  </si>
  <si>
    <t>033</t>
  </si>
  <si>
    <t>901A</t>
  </si>
  <si>
    <t>218</t>
  </si>
  <si>
    <t>001</t>
  </si>
  <si>
    <t>032</t>
  </si>
  <si>
    <t>001A</t>
  </si>
  <si>
    <t>035A</t>
  </si>
  <si>
    <t>231</t>
  </si>
  <si>
    <t>232</t>
  </si>
  <si>
    <t>227</t>
  </si>
  <si>
    <t>036</t>
  </si>
  <si>
    <t>018</t>
  </si>
  <si>
    <t>028</t>
  </si>
  <si>
    <t>001B</t>
  </si>
  <si>
    <t>905A</t>
  </si>
  <si>
    <t>211</t>
  </si>
  <si>
    <t>226</t>
  </si>
  <si>
    <t>907A</t>
  </si>
  <si>
    <t>935A</t>
  </si>
  <si>
    <t>214</t>
  </si>
  <si>
    <t>228</t>
  </si>
  <si>
    <t>005</t>
  </si>
  <si>
    <t>035</t>
  </si>
  <si>
    <t>006</t>
  </si>
  <si>
    <t>917</t>
  </si>
  <si>
    <t>925</t>
  </si>
  <si>
    <t>909</t>
  </si>
  <si>
    <t>901B</t>
  </si>
  <si>
    <t>217</t>
  </si>
  <si>
    <t>220</t>
  </si>
  <si>
    <t>222</t>
  </si>
  <si>
    <t>022</t>
  </si>
  <si>
    <t>907B</t>
  </si>
  <si>
    <t>201</t>
  </si>
  <si>
    <t>208</t>
  </si>
  <si>
    <t>230</t>
  </si>
  <si>
    <t>935</t>
  </si>
  <si>
    <t>204</t>
  </si>
  <si>
    <t>219</t>
  </si>
  <si>
    <t>020</t>
  </si>
  <si>
    <t>071</t>
  </si>
  <si>
    <t>025</t>
  </si>
  <si>
    <t>933</t>
  </si>
  <si>
    <t>235</t>
  </si>
  <si>
    <t>205</t>
  </si>
  <si>
    <t>234</t>
  </si>
  <si>
    <t>104</t>
  </si>
  <si>
    <t>120</t>
  </si>
  <si>
    <t>014</t>
  </si>
  <si>
    <t>905B</t>
  </si>
  <si>
    <t>270</t>
  </si>
  <si>
    <t>210</t>
  </si>
  <si>
    <t>224</t>
  </si>
  <si>
    <t>109</t>
  </si>
  <si>
    <t>116</t>
  </si>
  <si>
    <t>010</t>
  </si>
  <si>
    <t>034</t>
  </si>
  <si>
    <t>008</t>
  </si>
  <si>
    <t>271</t>
  </si>
  <si>
    <t>235A</t>
  </si>
  <si>
    <t>Bygning 402</t>
  </si>
  <si>
    <t>Demo - Bygning 402</t>
  </si>
  <si>
    <t>BRUTTOAREAL</t>
  </si>
  <si>
    <t>Stamdata:</t>
  </si>
  <si>
    <t>Udfyldes af rådgiver</t>
  </si>
  <si>
    <t>E9</t>
  </si>
  <si>
    <t>ES</t>
  </si>
  <si>
    <t>E1</t>
  </si>
  <si>
    <t>E2</t>
  </si>
  <si>
    <t>E3</t>
  </si>
  <si>
    <t>E4</t>
  </si>
  <si>
    <t>(Nuværende data kan slettes)</t>
  </si>
  <si>
    <t>BruttoBrugs-faktor for DTU Lyngby Campus normalhus</t>
  </si>
  <si>
    <t>LOKALE</t>
  </si>
  <si>
    <t>Kategorier</t>
  </si>
  <si>
    <t>Kat.</t>
  </si>
  <si>
    <t>FÆLLESBRUG</t>
  </si>
  <si>
    <t>Nettoareal = Indre areal målt fra indervægge, defineres pr. rum</t>
  </si>
  <si>
    <t>Bruttoareal = Ydre areal målt fra ydervægge, defineres pr. etage</t>
  </si>
  <si>
    <t>DTU Brutto/Brugs-faktor</t>
  </si>
  <si>
    <t>K-faktor (Brutto/Netto faktor)</t>
  </si>
  <si>
    <t>DTU skema for arealopgørelser - A3</t>
  </si>
  <si>
    <t>SAL</t>
  </si>
  <si>
    <t>KANTINE_FROSTRUM</t>
  </si>
  <si>
    <t>BIBLIOTEK</t>
  </si>
  <si>
    <t>BRUGSRUM</t>
  </si>
  <si>
    <t>NØDVENDIGE AREALER</t>
  </si>
  <si>
    <t>NETTOAREAL:</t>
  </si>
  <si>
    <t>KONTRSUKTIONSAREAL:</t>
  </si>
  <si>
    <t>BRUTTOAREAL:</t>
  </si>
  <si>
    <t>NETTOAREAL</t>
  </si>
  <si>
    <t>UDDANNELSE</t>
  </si>
  <si>
    <t>ULAB</t>
  </si>
  <si>
    <t>UVÆRKSTED</t>
  </si>
  <si>
    <t>STUDIEMILJØ</t>
  </si>
  <si>
    <t>FJERNBIBLIOTEK</t>
  </si>
  <si>
    <t>BOLIG</t>
  </si>
  <si>
    <t>STALD</t>
  </si>
  <si>
    <t>KRYDSFELT</t>
  </si>
  <si>
    <t>AFFALDSRUM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</si>
</sst>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.0;\-#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0" fontId="1" fillId="0" borderId="0" xfId="0" applyFont="1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/>
    </xf>
    <xf numFmtId="0" fontId="0" fillId="0" borderId="0" xfId="0" applyFont="1" applyBorder="1" applyProtection="1"/>
    <xf numFmtId="0" fontId="0" fillId="0" borderId="0" xfId="0" applyProtection="1"/>
    <xf numFmtId="0" fontId="3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0" fillId="0" borderId="0" xfId="0" applyNumberFormat="1" applyBorder="1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0" fontId="0" fillId="0" borderId="0" xfId="0" applyFont="1" applyBorder="1" applyAlignment="1" applyProtection="1">
      <alignment horizontal="left"/>
    </xf>
    <xf numFmtId="0" fontId="0" fillId="0" borderId="0" xfId="0"/>
    <xf numFmtId="0" fontId="0" fillId="0" borderId="0" xfId="0"/>
    <xf numFmtId="1" fontId="1" fillId="0" borderId="0" xfId="0" applyNumberFormat="1" applyFont="1" applyBorder="1" applyProtection="1"/>
    <xf numFmtId="1" fontId="0" fillId="0" borderId="0" xfId="0" applyNumberFormat="1" applyBorder="1" applyProtection="1"/>
    <xf numFmtId="1" fontId="0" fillId="0" borderId="0" xfId="0" applyNumberFormat="1" applyProtection="1"/>
    <xf numFmtId="1" fontId="3" fillId="0" borderId="0" xfId="0" applyNumberFormat="1" applyFont="1" applyBorder="1" applyAlignment="1" applyProtection="1">
      <alignment horizontal="left"/>
    </xf>
    <xf numFmtId="1" fontId="0" fillId="0" borderId="0" xfId="0" applyNumberFormat="1" applyFont="1" applyBorder="1" applyProtection="1"/>
    <xf numFmtId="165" fontId="0" fillId="0" borderId="0" xfId="0" applyNumberFormat="1"/>
    <xf numFmtId="0" fontId="0" fillId="0" borderId="3" xfId="0" applyBorder="1"/>
    <xf numFmtId="0" fontId="1" fillId="0" borderId="3" xfId="0" applyFont="1" applyBorder="1"/>
    <xf numFmtId="0" fontId="0" fillId="10" borderId="0" xfId="0" applyFont="1" applyFill="1"/>
    <xf numFmtId="0" fontId="1" fillId="10" borderId="0" xfId="0" applyFont="1" applyFill="1"/>
    <xf numFmtId="0" fontId="8" fillId="11" borderId="2" xfId="0" applyFont="1" applyFill="1" applyBorder="1" applyAlignment="1" applyProtection="1">
      <alignment vertical="top"/>
      <protection locked="0"/>
    </xf>
    <xf numFmtId="165" fontId="8" fillId="11" borderId="2" xfId="0" applyNumberFormat="1" applyFont="1" applyFill="1" applyBorder="1" applyAlignment="1" applyProtection="1">
      <alignment vertical="top"/>
      <protection locked="0"/>
    </xf>
    <xf numFmtId="0" fontId="0" fillId="10" borderId="0" xfId="0" applyFill="1"/>
    <xf numFmtId="0" fontId="9" fillId="11" borderId="2" xfId="0" applyFont="1" applyFill="1" applyBorder="1" applyAlignment="1" applyProtection="1">
      <alignment vertical="top"/>
      <protection locked="0"/>
    </xf>
    <xf numFmtId="0" fontId="0" fillId="10" borderId="0" xfId="0" applyFill="1" applyBorder="1"/>
    <xf numFmtId="0" fontId="1" fillId="10" borderId="0" xfId="0" applyFont="1" applyFill="1" applyBorder="1"/>
    <xf numFmtId="0" fontId="0" fillId="10" borderId="0" xfId="0" applyFont="1" applyFill="1" applyBorder="1"/>
    <xf numFmtId="1" fontId="0" fillId="10" borderId="0" xfId="0" applyNumberFormat="1" applyFont="1" applyFill="1" applyBorder="1" applyProtection="1"/>
    <xf numFmtId="1" fontId="0" fillId="10" borderId="0" xfId="0" applyNumberFormat="1" applyFill="1" applyBorder="1" applyProtection="1"/>
    <xf numFmtId="0" fontId="1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top"/>
    </xf>
    <xf numFmtId="1" fontId="0" fillId="0" borderId="5" xfId="0" applyNumberFormat="1" applyBorder="1" applyProtection="1"/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0" fontId="0" fillId="0" borderId="1" xfId="0" applyBorder="1" applyProtection="1"/>
    <xf numFmtId="0" fontId="10" fillId="0" borderId="0" xfId="0" applyFont="1"/>
    <xf numFmtId="0" fontId="1" fillId="8" borderId="9" xfId="0" applyFont="1" applyFill="1" applyBorder="1" applyProtection="1"/>
    <xf numFmtId="0" fontId="1" fillId="8" borderId="10" xfId="0" applyFont="1" applyFill="1" applyBorder="1" applyProtection="1"/>
    <xf numFmtId="1" fontId="1" fillId="8" borderId="11" xfId="0" applyNumberFormat="1" applyFont="1" applyFill="1" applyBorder="1" applyProtection="1"/>
    <xf numFmtId="0" fontId="6" fillId="6" borderId="9" xfId="0" applyFont="1" applyFill="1" applyBorder="1" applyProtection="1"/>
    <xf numFmtId="0" fontId="6" fillId="3" borderId="9" xfId="0" applyFont="1" applyFill="1" applyBorder="1" applyProtection="1"/>
    <xf numFmtId="1" fontId="6" fillId="3" borderId="11" xfId="0" applyNumberFormat="1" applyFont="1" applyFill="1" applyBorder="1" applyProtection="1"/>
    <xf numFmtId="0" fontId="0" fillId="0" borderId="0" xfId="0" applyFill="1" applyBorder="1"/>
    <xf numFmtId="1" fontId="1" fillId="0" borderId="0" xfId="0" applyNumberFormat="1" applyFont="1" applyFill="1" applyBorder="1" applyProtection="1"/>
    <xf numFmtId="1" fontId="0" fillId="0" borderId="0" xfId="0" applyNumberFormat="1" applyFill="1" applyBorder="1" applyProtection="1"/>
    <xf numFmtId="1" fontId="6" fillId="0" borderId="0" xfId="0" applyNumberFormat="1" applyFont="1" applyFill="1" applyBorder="1" applyProtection="1"/>
    <xf numFmtId="1" fontId="4" fillId="0" borderId="0" xfId="0" applyNumberFormat="1" applyFont="1" applyFill="1" applyBorder="1" applyAlignment="1" applyProtection="1">
      <alignment horizontal="right"/>
    </xf>
    <xf numFmtId="1" fontId="6" fillId="6" borderId="11" xfId="0" applyNumberFormat="1" applyFont="1" applyFill="1" applyBorder="1" applyProtection="1"/>
    <xf numFmtId="0" fontId="3" fillId="0" borderId="6" xfId="0" applyFont="1" applyBorder="1" applyAlignment="1" applyProtection="1">
      <alignment horizontal="left" vertical="top"/>
    </xf>
    <xf numFmtId="1" fontId="0" fillId="0" borderId="7" xfId="0" applyNumberFormat="1" applyBorder="1" applyProtection="1"/>
    <xf numFmtId="0" fontId="7" fillId="7" borderId="9" xfId="0" applyFont="1" applyFill="1" applyBorder="1" applyProtection="1"/>
    <xf numFmtId="1" fontId="4" fillId="7" borderId="11" xfId="0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left" vertical="top"/>
    </xf>
    <xf numFmtId="0" fontId="2" fillId="9" borderId="9" xfId="0" applyFont="1" applyFill="1" applyBorder="1" applyAlignment="1">
      <alignment horizontal="left" vertical="top"/>
    </xf>
    <xf numFmtId="1" fontId="1" fillId="9" borderId="11" xfId="0" applyNumberFormat="1" applyFont="1" applyFill="1" applyBorder="1" applyProtection="1"/>
    <xf numFmtId="0" fontId="5" fillId="0" borderId="6" xfId="0" applyFont="1" applyFill="1" applyBorder="1" applyAlignment="1" applyProtection="1">
      <alignment horizontal="left" vertical="top"/>
    </xf>
    <xf numFmtId="0" fontId="0" fillId="0" borderId="9" xfId="0" applyBorder="1"/>
    <xf numFmtId="0" fontId="6" fillId="5" borderId="10" xfId="0" applyFont="1" applyFill="1" applyBorder="1" applyProtection="1"/>
    <xf numFmtId="1" fontId="6" fillId="5" borderId="11" xfId="0" applyNumberFormat="1" applyFont="1" applyFill="1" applyBorder="1" applyProtection="1"/>
    <xf numFmtId="0" fontId="1" fillId="4" borderId="9" xfId="0" applyFont="1" applyFill="1" applyBorder="1" applyProtection="1"/>
    <xf numFmtId="1" fontId="1" fillId="4" borderId="11" xfId="0" applyNumberFormat="1" applyFont="1" applyFill="1" applyBorder="1" applyProtection="1"/>
    <xf numFmtId="0" fontId="7" fillId="2" borderId="9" xfId="0" applyFont="1" applyFill="1" applyBorder="1" applyProtection="1"/>
    <xf numFmtId="1" fontId="7" fillId="2" borderId="11" xfId="0" applyNumberFormat="1" applyFont="1" applyFill="1" applyBorder="1" applyProtection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1" fontId="1" fillId="0" borderId="17" xfId="0" applyNumberFormat="1" applyFont="1" applyFill="1" applyBorder="1" applyProtection="1"/>
    <xf numFmtId="1" fontId="0" fillId="0" borderId="17" xfId="0" applyNumberFormat="1" applyBorder="1" applyProtection="1"/>
    <xf numFmtId="0" fontId="0" fillId="0" borderId="17" xfId="0" applyBorder="1"/>
    <xf numFmtId="0" fontId="0" fillId="0" borderId="17" xfId="0" applyBorder="1" applyProtection="1"/>
    <xf numFmtId="0" fontId="0" fillId="0" borderId="18" xfId="0" applyBorder="1"/>
    <xf numFmtId="0" fontId="0" fillId="0" borderId="19" xfId="0" applyBorder="1"/>
    <xf numFmtId="0" fontId="0" fillId="0" borderId="19" xfId="0" applyBorder="1" applyProtection="1"/>
    <xf numFmtId="1" fontId="0" fillId="0" borderId="19" xfId="0" applyNumberFormat="1" applyBorder="1" applyProtection="1"/>
    <xf numFmtId="0" fontId="3" fillId="0" borderId="19" xfId="0" applyFont="1" applyBorder="1" applyAlignment="1" applyProtection="1">
      <alignment horizontal="left"/>
    </xf>
    <xf numFmtId="0" fontId="0" fillId="0" borderId="20" xfId="0" applyBorder="1" applyProtection="1"/>
    <xf numFmtId="0" fontId="10" fillId="0" borderId="19" xfId="0" applyFont="1" applyBorder="1"/>
    <xf numFmtId="0" fontId="0" fillId="0" borderId="13" xfId="0" applyFill="1" applyBorder="1"/>
    <xf numFmtId="1" fontId="1" fillId="0" borderId="16" xfId="0" applyNumberFormat="1" applyFont="1" applyFill="1" applyBorder="1" applyProtection="1"/>
    <xf numFmtId="1" fontId="6" fillId="0" borderId="17" xfId="0" applyNumberFormat="1" applyFont="1" applyFill="1" applyBorder="1" applyProtection="1"/>
    <xf numFmtId="1" fontId="0" fillId="0" borderId="16" xfId="0" applyNumberFormat="1" applyFill="1" applyBorder="1" applyProtection="1"/>
    <xf numFmtId="1" fontId="0" fillId="0" borderId="17" xfId="0" applyNumberFormat="1" applyFill="1" applyBorder="1" applyProtection="1"/>
    <xf numFmtId="1" fontId="7" fillId="0" borderId="17" xfId="0" applyNumberFormat="1" applyFont="1" applyFill="1" applyBorder="1" applyProtection="1"/>
    <xf numFmtId="1" fontId="0" fillId="0" borderId="16" xfId="0" applyNumberFormat="1" applyBorder="1" applyProtection="1"/>
    <xf numFmtId="0" fontId="0" fillId="0" borderId="18" xfId="0" applyBorder="1" applyProtection="1"/>
    <xf numFmtId="0" fontId="0" fillId="0" borderId="9" xfId="0" applyBorder="1" applyAlignment="1">
      <alignment horizontal="center"/>
    </xf>
    <xf numFmtId="0" fontId="3" fillId="0" borderId="1" xfId="0" applyFont="1" applyBorder="1" applyAlignment="1" applyProtection="1">
      <alignment horizontal="left" vertical="top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right" textRotation="180"/>
    </xf>
    <xf numFmtId="0" fontId="0" fillId="0" borderId="12" xfId="0" applyBorder="1" applyAlignment="1">
      <alignment horizontal="right" textRotation="180"/>
    </xf>
    <xf numFmtId="0" fontId="0" fillId="0" borderId="8" xfId="0" applyBorder="1" applyAlignment="1">
      <alignment horizontal="right" vertical="center" textRotation="180"/>
    </xf>
    <xf numFmtId="0" fontId="0" fillId="0" borderId="12" xfId="0" applyBorder="1" applyAlignment="1">
      <alignment horizontal="right" vertical="center" textRotation="180"/>
    </xf>
    <xf numFmtId="0" fontId="0" fillId="0" borderId="4" xfId="0" applyBorder="1" applyAlignment="1">
      <alignment horizontal="right" vertical="center" textRotation="180"/>
    </xf>
    <xf numFmtId="0" fontId="0" fillId="0" borderId="6" xfId="0" applyBorder="1" applyAlignment="1">
      <alignment horizontal="right" vertical="center" textRotation="180"/>
    </xf>
    <xf numFmtId="0" fontId="0" fillId="0" borderId="21" xfId="0" applyFont="1" applyBorder="1" applyAlignment="1" applyProtection="1">
      <alignment horizontal="center" textRotation="180"/>
    </xf>
    <xf numFmtId="0" fontId="0" fillId="0" borderId="12" xfId="0" applyFont="1" applyBorder="1" applyAlignment="1" applyProtection="1">
      <alignment horizontal="center" textRotation="180"/>
    </xf>
    <xf numFmtId="0" fontId="0" fillId="0" borderId="21" xfId="0" applyBorder="1" applyAlignment="1" applyProtection="1">
      <alignment horizontal="center" vertical="center" textRotation="180"/>
    </xf>
    <xf numFmtId="0" fontId="0" fillId="0" borderId="8" xfId="0" applyBorder="1" applyAlignment="1" applyProtection="1">
      <alignment horizontal="center" vertical="center" textRotation="180"/>
    </xf>
    <xf numFmtId="0" fontId="0" fillId="0" borderId="12" xfId="0" applyBorder="1" applyAlignment="1" applyProtection="1">
      <alignment horizontal="center" vertical="center" textRotation="180"/>
    </xf>
    <xf numFmtId="0" fontId="1" fillId="0" borderId="0" xfId="0" applyFont="1" applyAlignment="1">
      <alignment horizontal="left"/>
    </xf>
    <xf numFmtId="0" fontId="0" fillId="0" borderId="21" xfId="0" applyBorder="1" applyAlignment="1" applyProtection="1">
      <alignment horizontal="center" vertical="center" textRotation="180" wrapText="1"/>
    </xf>
    <xf numFmtId="0" fontId="0" fillId="0" borderId="8" xfId="0" applyBorder="1" applyAlignment="1" applyProtection="1">
      <alignment horizontal="center" vertical="center" textRotation="180" wrapText="1"/>
    </xf>
    <xf numFmtId="0" fontId="0" fillId="0" borderId="12" xfId="0" applyBorder="1" applyAlignment="1" applyProtection="1">
      <alignment horizontal="center" vertical="center" textRotation="180" wrapText="1"/>
    </xf>
    <xf numFmtId="0" fontId="3" fillId="0" borderId="4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  <color rgb="FF963634"/>
      <color rgb="FFDA9694"/>
      <color rgb="FFE6B8B7"/>
      <color rgb="FFFFA7A7"/>
      <color rgb="FFFF3B3B"/>
      <color rgb="FFC00000"/>
      <color rgb="FFD20000"/>
      <color rgb="FF6C0000"/>
      <color rgb="FFFF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963634"/>
              </a:solidFill>
              <a:ln w="254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E6B8B7"/>
              </a:solidFill>
              <a:ln w="254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DA9694"/>
              </a:solidFill>
              <a:ln w="254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25400"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92D050"/>
              </a:solidFill>
              <a:ln w="25400"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 w="25400">
                <a:solidFill>
                  <a:schemeClr val="bg1"/>
                </a:solidFill>
              </a:ln>
            </c:spPr>
          </c:dPt>
          <c:dPt>
            <c:idx val="8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5.4337492140843185E-2"/>
                  <c:y val="-2.0467729262453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127085278747153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LOKALE
</a:t>
                    </a:r>
                    <a:fld id="{C5DF8E19-BBAD-4245-BAE2-4F247AAAFD09}" type="PERCENTAGE">
                      <a:rPr lang="en-US" baseline="0"/>
                      <a:pPr/>
                      <a:t>[PROCENTDEL]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8052195085105843"/>
                  <c:y val="0.10637625831066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195398248151445E-2"/>
                  <c:y val="2.4443196871915636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91579481966458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6295144716643042E-2"/>
                  <c:y val="4.4076962731405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821135697362976E-2"/>
                  <c:y val="-2.07528270522014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807788040956007E-2"/>
                  <c:y val="-1.3883050688298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279736691207212E-2"/>
                  <c:y val="-2.553414619042602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Konstruktions-areal
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Arealskema!$C$92:$C$100</c:f>
              <c:strCache>
                <c:ptCount val="9"/>
                <c:pt idx="0">
                  <c:v>UNDERVISNING</c:v>
                </c:pt>
                <c:pt idx="1">
                  <c:v>NORMALLOKALE</c:v>
                </c:pt>
                <c:pt idx="2">
                  <c:v>FÆLLESAREAL</c:v>
                </c:pt>
                <c:pt idx="3">
                  <c:v>LABORATORIE</c:v>
                </c:pt>
                <c:pt idx="4">
                  <c:v>VÆRKSTED</c:v>
                </c:pt>
                <c:pt idx="5">
                  <c:v>FORDELINGSAREAL</c:v>
                </c:pt>
                <c:pt idx="6">
                  <c:v>SERVICERUM</c:v>
                </c:pt>
                <c:pt idx="7">
                  <c:v>TEKNIKRUM</c:v>
                </c:pt>
                <c:pt idx="8">
                  <c:v>KONSTRUKTION</c:v>
                </c:pt>
              </c:strCache>
            </c:strRef>
          </c:cat>
          <c:val>
            <c:numRef>
              <c:f>Arealskema!$D$92:$D$100</c:f>
              <c:numCache>
                <c:formatCode>General</c:formatCode>
                <c:ptCount val="9"/>
                <c:pt idx="0">
                  <c:v>273.31382699167642</c:v>
                </c:pt>
                <c:pt idx="1">
                  <c:v>1251.1793926632934</c:v>
                </c:pt>
                <c:pt idx="2">
                  <c:v>0</c:v>
                </c:pt>
                <c:pt idx="3">
                  <c:v>0</c:v>
                </c:pt>
                <c:pt idx="4" formatCode="0">
                  <c:v>0</c:v>
                </c:pt>
                <c:pt idx="5">
                  <c:v>801.66807813364755</c:v>
                </c:pt>
                <c:pt idx="6">
                  <c:v>67.846032935847248</c:v>
                </c:pt>
                <c:pt idx="7">
                  <c:v>68.631581001506802</c:v>
                </c:pt>
                <c:pt idx="8">
                  <c:v>249.76108827402868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605118</xdr:colOff>
      <xdr:row>40</xdr:row>
      <xdr:rowOff>0</xdr:rowOff>
    </xdr:from>
    <xdr:to>
      <xdr:col>19</xdr:col>
      <xdr:colOff>728381</xdr:colOff>
      <xdr:row>65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"/>
  <sheetViews>
    <sheetView tabSelected="1" topLeftCell="B9" zoomScale="85" zoomScaleNormal="85" zoomScalePageLayoutView="40" workbookViewId="0">
      <selection activeCell="U55" sqref="U55"/>
    </sheetView>
  </sheetViews>
  <sheetFormatPr defaultRowHeight="15" x14ac:dyDescent="0.25"/>
  <cols>
    <col min="1" max="1" width="4.42578125" style="23" customWidth="1"/>
    <col min="2" max="2" width="5.28515625" style="23" bestFit="1" customWidth="1"/>
    <col min="3" max="3" width="35.7109375" customWidth="1"/>
    <col min="4" max="4" width="9.7109375" customWidth="1"/>
    <col min="5" max="5" width="5.140625" style="23" customWidth="1"/>
    <col min="6" max="6" width="5.28515625" bestFit="1" customWidth="1"/>
    <col min="7" max="7" width="35.140625" customWidth="1"/>
    <col min="8" max="8" width="2.140625" customWidth="1"/>
    <col min="9" max="9" width="6.42578125" customWidth="1"/>
    <col min="10" max="12" width="4.7109375" style="23" customWidth="1"/>
    <col min="13" max="13" width="5.28515625" bestFit="1" customWidth="1"/>
    <col min="14" max="14" width="34.7109375" customWidth="1"/>
    <col min="16" max="16" width="4.42578125" style="23" customWidth="1"/>
    <col min="17" max="17" width="5" customWidth="1"/>
    <col min="18" max="18" width="5.28515625" bestFit="1" customWidth="1"/>
    <col min="19" max="19" width="35.7109375" customWidth="1"/>
    <col min="20" max="20" width="10.85546875" customWidth="1"/>
    <col min="21" max="21" width="18" bestFit="1" customWidth="1"/>
    <col min="24" max="24" width="44.7109375" customWidth="1"/>
    <col min="25" max="25" width="4.85546875" customWidth="1"/>
    <col min="26" max="26" width="5.5703125" customWidth="1"/>
  </cols>
  <sheetData>
    <row r="1" spans="1:26" ht="31.5" x14ac:dyDescent="0.5">
      <c r="A1" s="104" t="s">
        <v>203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6" x14ac:dyDescent="0.25">
      <c r="A2" s="36" t="s">
        <v>9</v>
      </c>
      <c r="B2" s="36"/>
      <c r="C2" s="36"/>
      <c r="D2" s="36"/>
      <c r="F2" s="36"/>
      <c r="G2" t="s">
        <v>186</v>
      </c>
    </row>
    <row r="3" spans="1:26" x14ac:dyDescent="0.25">
      <c r="A3" s="36" t="s">
        <v>10</v>
      </c>
      <c r="B3" s="36"/>
      <c r="C3" s="36"/>
      <c r="D3" s="36"/>
    </row>
    <row r="4" spans="1:26" x14ac:dyDescent="0.25">
      <c r="A4" s="36" t="s">
        <v>75</v>
      </c>
      <c r="B4" s="36" t="s">
        <v>183</v>
      </c>
      <c r="C4" s="36"/>
      <c r="D4" s="36"/>
    </row>
    <row r="5" spans="1:26" x14ac:dyDescent="0.25">
      <c r="A5" s="36" t="s">
        <v>76</v>
      </c>
      <c r="B5" s="36"/>
      <c r="C5" s="36"/>
      <c r="D5" s="36"/>
    </row>
    <row r="7" spans="1:26" s="23" customFormat="1" x14ac:dyDescent="0.25"/>
    <row r="8" spans="1:26" s="23" customFormat="1" x14ac:dyDescent="0.25"/>
    <row r="9" spans="1:26" ht="15.75" x14ac:dyDescent="0.25">
      <c r="B9" s="50" t="s">
        <v>207</v>
      </c>
      <c r="E9" s="57"/>
      <c r="K9" s="6"/>
      <c r="L9" s="88"/>
      <c r="M9" s="93" t="s">
        <v>208</v>
      </c>
      <c r="O9" s="88"/>
      <c r="P9" s="88"/>
    </row>
    <row r="10" spans="1:26" x14ac:dyDescent="0.25">
      <c r="A10" s="78"/>
      <c r="B10" s="79"/>
      <c r="C10" s="79"/>
      <c r="D10" s="79"/>
      <c r="E10" s="80"/>
      <c r="F10" s="79"/>
      <c r="G10" s="79"/>
      <c r="H10" s="79"/>
      <c r="I10" s="79"/>
      <c r="J10" s="81"/>
      <c r="K10" s="6"/>
      <c r="L10" s="94"/>
      <c r="M10" s="79"/>
      <c r="N10" s="79"/>
      <c r="O10" s="79"/>
      <c r="P10" s="81"/>
      <c r="R10" s="23"/>
      <c r="S10" s="8" t="s">
        <v>209</v>
      </c>
      <c r="T10" s="24">
        <f>D11+D19+I11+O11+O22+O29</f>
        <v>2462.6389117259714</v>
      </c>
    </row>
    <row r="11" spans="1:26" x14ac:dyDescent="0.25">
      <c r="A11" s="82"/>
      <c r="B11" s="102" t="s">
        <v>82</v>
      </c>
      <c r="C11" s="54" t="s">
        <v>213</v>
      </c>
      <c r="D11" s="62">
        <f>SUM(D12:D17)</f>
        <v>273.31382699167642</v>
      </c>
      <c r="E11" s="60"/>
      <c r="F11" s="102" t="s">
        <v>82</v>
      </c>
      <c r="G11" s="51" t="s">
        <v>25</v>
      </c>
      <c r="H11" s="52"/>
      <c r="I11" s="53">
        <f>SUM(I12:I28)</f>
        <v>0</v>
      </c>
      <c r="J11" s="83"/>
      <c r="K11" s="58"/>
      <c r="L11" s="95"/>
      <c r="M11" s="102" t="s">
        <v>82</v>
      </c>
      <c r="N11" s="55" t="s">
        <v>85</v>
      </c>
      <c r="O11" s="56">
        <f>SUM(O12:O18)</f>
        <v>67.846032935847248</v>
      </c>
      <c r="P11" s="96"/>
      <c r="Q11" s="7"/>
      <c r="R11" s="23"/>
      <c r="S11" s="12"/>
      <c r="T11" s="27"/>
      <c r="X11" s="3"/>
      <c r="Z11" s="4"/>
    </row>
    <row r="12" spans="1:26" ht="15" customHeight="1" x14ac:dyDescent="0.25">
      <c r="A12" s="82"/>
      <c r="B12" s="105" t="s">
        <v>196</v>
      </c>
      <c r="C12" s="44" t="s">
        <v>14</v>
      </c>
      <c r="D12" s="45">
        <f>SUMIFS(Rumdata!$D$2:$D$1000,Rumdata!$B$2:$B$1000,Arealskema!C12)</f>
        <v>0</v>
      </c>
      <c r="E12" s="59"/>
      <c r="F12" s="117" t="s">
        <v>196</v>
      </c>
      <c r="G12" s="44" t="s">
        <v>25</v>
      </c>
      <c r="H12" s="10"/>
      <c r="I12" s="45">
        <f>SUMIFS(Rumdata!$D$2:$D$1000,Rumdata!$B$2:$B$1000,Arealskema!H12)</f>
        <v>0</v>
      </c>
      <c r="J12" s="84"/>
      <c r="K12" s="25"/>
      <c r="L12" s="97"/>
      <c r="M12" s="113" t="s">
        <v>196</v>
      </c>
      <c r="N12" s="44" t="s">
        <v>55</v>
      </c>
      <c r="O12" s="45">
        <f>SUMIFS(Rumdata!$D$2:$D$1000,Rumdata!$B$2:$B$1000,Arealskema!N12)</f>
        <v>48.099381560030892</v>
      </c>
      <c r="P12" s="98"/>
      <c r="Q12" s="7"/>
      <c r="R12" s="71" t="s">
        <v>82</v>
      </c>
      <c r="S12" s="72" t="s">
        <v>210</v>
      </c>
      <c r="T12" s="73">
        <f>T14-T10</f>
        <v>249.76108827402868</v>
      </c>
    </row>
    <row r="13" spans="1:26" x14ac:dyDescent="0.25">
      <c r="A13" s="82"/>
      <c r="B13" s="105"/>
      <c r="C13" s="44" t="s">
        <v>15</v>
      </c>
      <c r="D13" s="45">
        <f>SUMIFS(Rumdata!$D$2:$D$1000,Rumdata!$B$2:$B$1000,Arealskema!C13)</f>
        <v>273.31382699167642</v>
      </c>
      <c r="E13" s="59"/>
      <c r="F13" s="118"/>
      <c r="G13" s="44" t="s">
        <v>26</v>
      </c>
      <c r="H13" s="10"/>
      <c r="I13" s="45">
        <f>SUMIFS(Rumdata!$D$2:$D$1000,Rumdata!$B$2:$B$1000,Arealskema!H13)</f>
        <v>0</v>
      </c>
      <c r="J13" s="84"/>
      <c r="K13" s="25"/>
      <c r="L13" s="97"/>
      <c r="M13" s="114"/>
      <c r="N13" s="44" t="s">
        <v>56</v>
      </c>
      <c r="O13" s="45">
        <f>SUMIFS(Rumdata!$D$2:$D$1000,Rumdata!$B$2:$B$1000,Arealskema!N13)</f>
        <v>0</v>
      </c>
      <c r="P13" s="98"/>
      <c r="Q13" s="7"/>
      <c r="R13" s="23"/>
      <c r="S13" s="9"/>
      <c r="T13" s="28"/>
    </row>
    <row r="14" spans="1:26" x14ac:dyDescent="0.25">
      <c r="A14" s="82"/>
      <c r="B14" s="105"/>
      <c r="C14" s="44" t="s">
        <v>16</v>
      </c>
      <c r="D14" s="45">
        <f>SUMIFS(Rumdata!$D$2:$D$1000,Rumdata!$B$2:$B$1000,Arealskema!C14)</f>
        <v>0</v>
      </c>
      <c r="E14" s="59"/>
      <c r="F14" s="118"/>
      <c r="G14" s="44" t="s">
        <v>27</v>
      </c>
      <c r="H14" s="10"/>
      <c r="I14" s="45">
        <f>SUMIFS(Rumdata!$D$2:$D$1000,Rumdata!$B$2:$B$1000,Arealskema!H14)</f>
        <v>0</v>
      </c>
      <c r="J14" s="84"/>
      <c r="K14" s="25"/>
      <c r="L14" s="97"/>
      <c r="M14" s="114"/>
      <c r="N14" s="44" t="s">
        <v>57</v>
      </c>
      <c r="O14" s="45">
        <f>SUMIFS(Rumdata!$D$2:$D$1000,Rumdata!$B$2:$B$1000,Arealskema!N14)</f>
        <v>0</v>
      </c>
      <c r="P14" s="98"/>
      <c r="Q14" s="7"/>
      <c r="R14" s="23"/>
      <c r="S14" s="8" t="s">
        <v>211</v>
      </c>
      <c r="T14" s="24">
        <f>Vejledning_Stamdata!E5</f>
        <v>2712.4</v>
      </c>
      <c r="X14" s="3"/>
      <c r="Z14" s="4"/>
    </row>
    <row r="15" spans="1:26" s="23" customFormat="1" x14ac:dyDescent="0.25">
      <c r="A15" s="82"/>
      <c r="B15" s="105"/>
      <c r="C15" s="44" t="s">
        <v>214</v>
      </c>
      <c r="D15" s="45">
        <f>SUMIFS(Rumdata!$D$2:$D$1000,Rumdata!$B$2:$B$1000,Arealskema!C15)</f>
        <v>0</v>
      </c>
      <c r="E15" s="59"/>
      <c r="F15" s="118"/>
      <c r="G15" s="44" t="s">
        <v>28</v>
      </c>
      <c r="H15" s="10"/>
      <c r="I15" s="45">
        <f>SUMIFS(Rumdata!$D$2:$D$1000,Rumdata!$B$2:$B$1000,Arealskema!H15)</f>
        <v>0</v>
      </c>
      <c r="J15" s="84"/>
      <c r="K15" s="25"/>
      <c r="L15" s="97"/>
      <c r="M15" s="114"/>
      <c r="N15" s="44" t="s">
        <v>58</v>
      </c>
      <c r="O15" s="45">
        <f>SUMIFS(Rumdata!$D$2:$D$1000,Rumdata!$B$2:$B$1000,Arealskema!N15)</f>
        <v>0</v>
      </c>
      <c r="P15" s="98"/>
      <c r="Q15" s="7"/>
      <c r="S15" s="8"/>
      <c r="T15" s="24"/>
      <c r="X15" s="3"/>
      <c r="Z15" s="4"/>
    </row>
    <row r="16" spans="1:26" s="23" customFormat="1" x14ac:dyDescent="0.25">
      <c r="A16" s="82"/>
      <c r="B16" s="105"/>
      <c r="C16" s="44" t="s">
        <v>215</v>
      </c>
      <c r="D16" s="45">
        <f>SUMIFS(Rumdata!$D$2:$D$1000,Rumdata!$B$2:$B$1000,Arealskema!C16)</f>
        <v>0</v>
      </c>
      <c r="E16" s="59"/>
      <c r="F16" s="118"/>
      <c r="G16" s="44" t="s">
        <v>29</v>
      </c>
      <c r="H16" s="10"/>
      <c r="I16" s="45">
        <f>SUMIFS(Rumdata!$D$2:$D$1000,Rumdata!$B$2:$B$1000,Arealskema!H16)</f>
        <v>0</v>
      </c>
      <c r="J16" s="84"/>
      <c r="K16" s="25"/>
      <c r="L16" s="97"/>
      <c r="M16" s="114"/>
      <c r="N16" s="44" t="s">
        <v>59</v>
      </c>
      <c r="O16" s="45">
        <f>SUMIFS(Rumdata!$D$2:$D$1000,Rumdata!$B$2:$B$1000,Arealskema!N16)</f>
        <v>0</v>
      </c>
      <c r="P16" s="98"/>
      <c r="Q16" s="7"/>
      <c r="S16" s="8"/>
      <c r="T16" s="24"/>
      <c r="X16" s="3"/>
      <c r="Z16" s="4"/>
    </row>
    <row r="17" spans="1:26" x14ac:dyDescent="0.25">
      <c r="A17" s="82"/>
      <c r="B17" s="106"/>
      <c r="C17" s="63" t="s">
        <v>216</v>
      </c>
      <c r="D17" s="64">
        <f>SUMIFS(Rumdata!$D$2:$D$1000,Rumdata!$B$2:$B$1000,Arealskema!C17)</f>
        <v>0</v>
      </c>
      <c r="E17" s="59"/>
      <c r="F17" s="118"/>
      <c r="G17" s="44" t="s">
        <v>30</v>
      </c>
      <c r="H17" s="10"/>
      <c r="I17" s="45">
        <f>SUMIFS(Rumdata!$D$2:$D$1000,Rumdata!$B$2:$B$1000,Arealskema!H17)</f>
        <v>0</v>
      </c>
      <c r="J17" s="84"/>
      <c r="K17" s="25"/>
      <c r="L17" s="97"/>
      <c r="M17" s="114"/>
      <c r="N17" s="44" t="s">
        <v>60</v>
      </c>
      <c r="O17" s="45">
        <f>SUMIFS(Rumdata!$D$2:$D$1000,Rumdata!$B$2:$B$1000,Arealskema!N17)</f>
        <v>19.746651375816352</v>
      </c>
      <c r="P17" s="98"/>
      <c r="Q17" s="6"/>
      <c r="R17" s="23"/>
      <c r="S17" s="9" t="s">
        <v>68</v>
      </c>
      <c r="T17" s="28">
        <f>Vejledning_Stamdata!C11</f>
        <v>500</v>
      </c>
      <c r="X17" s="3"/>
      <c r="Z17" s="4"/>
    </row>
    <row r="18" spans="1:26" x14ac:dyDescent="0.25">
      <c r="A18" s="82"/>
      <c r="B18" s="6"/>
      <c r="C18" s="8"/>
      <c r="D18" s="25"/>
      <c r="E18" s="59"/>
      <c r="F18" s="118"/>
      <c r="G18" s="44" t="s">
        <v>31</v>
      </c>
      <c r="H18" s="10"/>
      <c r="I18" s="45">
        <f>SUMIFS(Rumdata!$D$2:$D$1000,Rumdata!$B$2:$B$1000,Arealskema!H18)</f>
        <v>0</v>
      </c>
      <c r="J18" s="84"/>
      <c r="K18" s="25"/>
      <c r="L18" s="97"/>
      <c r="M18" s="115"/>
      <c r="N18" s="63" t="s">
        <v>61</v>
      </c>
      <c r="O18" s="64">
        <f>SUMIFS(Rumdata!$D$2:$D$1000,Rumdata!$B$2:$B$1000,Arealskema!N18)</f>
        <v>0</v>
      </c>
      <c r="P18" s="98"/>
      <c r="Q18" s="6"/>
      <c r="R18" s="23"/>
      <c r="S18" s="9" t="s">
        <v>69</v>
      </c>
      <c r="T18" s="28">
        <f>Vejledning_Stamdata!C12</f>
        <v>912</v>
      </c>
      <c r="X18" s="3"/>
      <c r="Z18" s="4"/>
    </row>
    <row r="19" spans="1:26" x14ac:dyDescent="0.25">
      <c r="A19" s="82"/>
      <c r="B19" s="102" t="s">
        <v>82</v>
      </c>
      <c r="C19" s="65" t="s">
        <v>195</v>
      </c>
      <c r="D19" s="66">
        <f>SUM(D20:D29)</f>
        <v>1251.1793926632934</v>
      </c>
      <c r="E19" s="61"/>
      <c r="F19" s="118"/>
      <c r="G19" s="44" t="s">
        <v>32</v>
      </c>
      <c r="H19" s="10"/>
      <c r="I19" s="45">
        <f>SUMIFS(Rumdata!$D$2:$D$1000,Rumdata!$B$2:$B$1000,Arealskema!H19)</f>
        <v>0</v>
      </c>
      <c r="J19" s="84"/>
      <c r="K19" s="25"/>
      <c r="L19" s="97"/>
      <c r="M19" s="23"/>
      <c r="P19" s="98"/>
      <c r="Q19" s="6"/>
      <c r="R19" s="23"/>
      <c r="S19" s="9" t="s">
        <v>70</v>
      </c>
      <c r="T19" s="28">
        <f>Vejledning_Stamdata!C13</f>
        <v>800</v>
      </c>
      <c r="X19" s="3"/>
      <c r="Z19" s="4"/>
    </row>
    <row r="20" spans="1:26" x14ac:dyDescent="0.25">
      <c r="A20" s="82"/>
      <c r="B20" s="107" t="s">
        <v>196</v>
      </c>
      <c r="C20" s="46" t="s">
        <v>17</v>
      </c>
      <c r="D20" s="45">
        <f>SUMIFS(Rumdata!$D$2:$D$1000,Rumdata!$B$2:$B$1000,Arealskema!C20)</f>
        <v>859.02159253768366</v>
      </c>
      <c r="E20" s="59"/>
      <c r="F20" s="118"/>
      <c r="G20" s="44" t="s">
        <v>33</v>
      </c>
      <c r="H20" s="10"/>
      <c r="I20" s="45">
        <f>SUMIFS(Rumdata!$D$2:$D$1000,Rumdata!$B$2:$B$1000,Arealskema!H20)</f>
        <v>0</v>
      </c>
      <c r="J20" s="84"/>
      <c r="K20" s="25"/>
      <c r="L20" s="97"/>
      <c r="M20" s="23"/>
      <c r="P20" s="98"/>
      <c r="Q20" s="6"/>
      <c r="R20" s="23"/>
      <c r="S20" s="9" t="s">
        <v>71</v>
      </c>
      <c r="T20" s="28">
        <f>Vejledning_Stamdata!C14</f>
        <v>500</v>
      </c>
      <c r="X20" s="3"/>
      <c r="Z20" s="4"/>
    </row>
    <row r="21" spans="1:26" x14ac:dyDescent="0.25">
      <c r="A21" s="82"/>
      <c r="B21" s="107"/>
      <c r="C21" s="46" t="s">
        <v>18</v>
      </c>
      <c r="D21" s="45">
        <f>SUMIFS(Rumdata!$D$2:$D$1000,Rumdata!$B$2:$B$1000,Arealskema!C21)</f>
        <v>136.2181632470465</v>
      </c>
      <c r="E21" s="59"/>
      <c r="F21" s="118"/>
      <c r="G21" s="44" t="s">
        <v>34</v>
      </c>
      <c r="H21" s="10"/>
      <c r="I21" s="45">
        <f>SUMIFS(Rumdata!$D$2:$D$1000,Rumdata!$B$2:$B$1000,Arealskema!H21)</f>
        <v>0</v>
      </c>
      <c r="J21" s="84"/>
      <c r="K21" s="25"/>
      <c r="L21" s="97"/>
      <c r="M21" s="9"/>
      <c r="N21" s="9"/>
      <c r="O21" s="23"/>
      <c r="P21" s="98"/>
      <c r="Q21" s="7"/>
      <c r="T21" s="2"/>
      <c r="X21" s="3"/>
      <c r="Z21" s="4"/>
    </row>
    <row r="22" spans="1:26" x14ac:dyDescent="0.25">
      <c r="A22" s="82"/>
      <c r="B22" s="107"/>
      <c r="C22" s="46" t="s">
        <v>19</v>
      </c>
      <c r="D22" s="45">
        <f>SUMIFS(Rumdata!$D$2:$D$1000,Rumdata!$B$2:$B$1000,Arealskema!C22)</f>
        <v>108.49835987739513</v>
      </c>
      <c r="E22" s="59"/>
      <c r="F22" s="118"/>
      <c r="G22" s="44" t="s">
        <v>35</v>
      </c>
      <c r="H22" s="10"/>
      <c r="I22" s="45">
        <f>SUMIFS(Rumdata!$D$2:$D$1000,Rumdata!$B$2:$B$1000,Arealskema!H22)</f>
        <v>0</v>
      </c>
      <c r="J22" s="84"/>
      <c r="K22" s="25"/>
      <c r="L22" s="97"/>
      <c r="M22" s="102" t="s">
        <v>82</v>
      </c>
      <c r="N22" s="76" t="s">
        <v>50</v>
      </c>
      <c r="O22" s="77">
        <f>SUM(O23:O26)</f>
        <v>801.66807813364755</v>
      </c>
      <c r="P22" s="99"/>
      <c r="Q22" s="7"/>
      <c r="T22" s="2"/>
      <c r="X22" s="3"/>
      <c r="Z22" s="4"/>
    </row>
    <row r="23" spans="1:26" x14ac:dyDescent="0.25">
      <c r="A23" s="82"/>
      <c r="B23" s="107"/>
      <c r="C23" s="46" t="s">
        <v>20</v>
      </c>
      <c r="D23" s="45">
        <f>SUMIFS(Rumdata!$D$2:$D$1000,Rumdata!$B$2:$B$1000,Arealskema!C23)</f>
        <v>25.328713446169402</v>
      </c>
      <c r="E23" s="59"/>
      <c r="F23" s="118"/>
      <c r="G23" s="44" t="s">
        <v>36</v>
      </c>
      <c r="H23" s="10"/>
      <c r="I23" s="45">
        <f>SUMIFS(Rumdata!$D$2:$D$1000,Rumdata!$B$2:$B$1000,Arealskema!H23)</f>
        <v>0</v>
      </c>
      <c r="J23" s="84"/>
      <c r="K23" s="25"/>
      <c r="L23" s="97"/>
      <c r="M23" s="107" t="s">
        <v>196</v>
      </c>
      <c r="N23" s="44" t="s">
        <v>51</v>
      </c>
      <c r="O23" s="45">
        <f>SUMIFS(Rumdata!$D$2:$D$1000,Rumdata!$B$2:$B$1000,Arealskema!N23)</f>
        <v>0</v>
      </c>
      <c r="P23" s="98"/>
      <c r="Q23" s="7"/>
      <c r="T23" s="2"/>
    </row>
    <row r="24" spans="1:26" x14ac:dyDescent="0.25">
      <c r="A24" s="82"/>
      <c r="B24" s="107"/>
      <c r="C24" s="46" t="s">
        <v>217</v>
      </c>
      <c r="D24" s="45">
        <f>SUMIFS(Rumdata!$D$2:$D$1000,Rumdata!$B$2:$B$1000,Arealskema!C24)</f>
        <v>0</v>
      </c>
      <c r="E24" s="59"/>
      <c r="F24" s="118"/>
      <c r="G24" s="44" t="s">
        <v>37</v>
      </c>
      <c r="H24" s="10"/>
      <c r="I24" s="45">
        <f>SUMIFS(Rumdata!$D$2:$D$1000,Rumdata!$B$2:$B$1000,Arealskema!H24)</f>
        <v>0</v>
      </c>
      <c r="J24" s="84"/>
      <c r="K24" s="25"/>
      <c r="L24" s="97"/>
      <c r="M24" s="107"/>
      <c r="N24" s="44" t="s">
        <v>52</v>
      </c>
      <c r="O24" s="45">
        <f>SUMIFS(Rumdata!$D$2:$D$1000,Rumdata!$B$2:$B$1000,Arealskema!N24)</f>
        <v>644.15633271538024</v>
      </c>
      <c r="P24" s="98"/>
      <c r="Q24" s="7"/>
      <c r="T24" s="2"/>
    </row>
    <row r="25" spans="1:26" x14ac:dyDescent="0.25">
      <c r="A25" s="82"/>
      <c r="B25" s="107"/>
      <c r="C25" s="46" t="s">
        <v>21</v>
      </c>
      <c r="D25" s="45">
        <f>SUMIFS(Rumdata!$D$2:$D$1000,Rumdata!$B$2:$B$1000,Arealskema!C25)</f>
        <v>12.756149999999</v>
      </c>
      <c r="E25" s="59"/>
      <c r="F25" s="118"/>
      <c r="G25" s="44" t="s">
        <v>38</v>
      </c>
      <c r="H25" s="10"/>
      <c r="I25" s="45">
        <f>SUMIFS(Rumdata!$D$2:$D$1000,Rumdata!$B$2:$B$1000,Arealskema!H25)</f>
        <v>0</v>
      </c>
      <c r="J25" s="84"/>
      <c r="K25" s="25"/>
      <c r="L25" s="97"/>
      <c r="M25" s="107"/>
      <c r="N25" s="44" t="s">
        <v>53</v>
      </c>
      <c r="O25" s="45">
        <f>SUMIFS(Rumdata!$D$2:$D$1000,Rumdata!$B$2:$B$1000,Arealskema!N25)</f>
        <v>143.16694541826732</v>
      </c>
      <c r="P25" s="98"/>
      <c r="Q25" s="6"/>
      <c r="T25" s="1"/>
    </row>
    <row r="26" spans="1:26" x14ac:dyDescent="0.25">
      <c r="A26" s="82"/>
      <c r="B26" s="107"/>
      <c r="C26" s="46" t="s">
        <v>22</v>
      </c>
      <c r="D26" s="45">
        <f>SUMIFS(Rumdata!$D$2:$D$1000,Rumdata!$B$2:$B$1000,Arealskema!C26)</f>
        <v>0</v>
      </c>
      <c r="E26" s="59"/>
      <c r="F26" s="118"/>
      <c r="G26" s="44" t="s">
        <v>39</v>
      </c>
      <c r="H26" s="10"/>
      <c r="I26" s="45">
        <f>SUMIFS(Rumdata!$D$2:$D$1000,Rumdata!$B$2:$B$1000,Arealskema!H26)</f>
        <v>0</v>
      </c>
      <c r="J26" s="84"/>
      <c r="K26" s="25"/>
      <c r="L26" s="100"/>
      <c r="M26" s="108"/>
      <c r="N26" s="63" t="s">
        <v>54</v>
      </c>
      <c r="O26" s="64">
        <f>SUMIFS(Rumdata!$D$2:$D$1000,Rumdata!$B$2:$B$1000,Arealskema!N26)</f>
        <v>14.344799999999999</v>
      </c>
      <c r="P26" s="98"/>
      <c r="Q26" s="6"/>
    </row>
    <row r="27" spans="1:26" x14ac:dyDescent="0.25">
      <c r="A27" s="82"/>
      <c r="B27" s="107"/>
      <c r="C27" s="46" t="s">
        <v>23</v>
      </c>
      <c r="D27" s="45">
        <f>SUMIFS(Rumdata!$D$2:$D$1000,Rumdata!$B$2:$B$1000,Arealskema!C27)</f>
        <v>0</v>
      </c>
      <c r="E27" s="59"/>
      <c r="F27" s="118"/>
      <c r="G27" s="44" t="s">
        <v>40</v>
      </c>
      <c r="H27" s="10"/>
      <c r="I27" s="45">
        <f>SUMIFS(Rumdata!$D$2:$D$1000,Rumdata!$B$2:$B$1000,Arealskema!H27)</f>
        <v>0</v>
      </c>
      <c r="J27" s="84"/>
      <c r="K27" s="25"/>
      <c r="L27" s="100"/>
      <c r="M27" s="9"/>
      <c r="N27" s="9"/>
      <c r="O27" s="98"/>
      <c r="P27" s="98"/>
      <c r="Q27" s="6"/>
      <c r="R27" s="5"/>
    </row>
    <row r="28" spans="1:26" s="23" customFormat="1" x14ac:dyDescent="0.25">
      <c r="A28" s="82"/>
      <c r="B28" s="107"/>
      <c r="C28" s="46" t="s">
        <v>24</v>
      </c>
      <c r="D28" s="45">
        <f>SUMIFS(Rumdata!$D$2:$D$1000,Rumdata!$B$2:$B$1000,Arealskema!C28)</f>
        <v>109.3564135549998</v>
      </c>
      <c r="E28" s="59"/>
      <c r="F28" s="119"/>
      <c r="G28" s="63" t="s">
        <v>219</v>
      </c>
      <c r="H28" s="103"/>
      <c r="I28" s="64">
        <f>SUMIFS(Rumdata!$D$2:$D$1000,Rumdata!$B$2:$B$1000,Arealskema!H28)</f>
        <v>0</v>
      </c>
      <c r="J28" s="84"/>
      <c r="K28" s="25"/>
      <c r="L28" s="100"/>
      <c r="M28" s="9"/>
      <c r="N28" s="9"/>
      <c r="O28" s="98"/>
      <c r="P28" s="98"/>
      <c r="Q28" s="6"/>
      <c r="R28" s="5"/>
    </row>
    <row r="29" spans="1:26" x14ac:dyDescent="0.25">
      <c r="A29" s="82"/>
      <c r="B29" s="108"/>
      <c r="C29" s="67" t="s">
        <v>218</v>
      </c>
      <c r="D29" s="64">
        <f>SUMIFS(Rumdata!$D$2:$D$1000,Rumdata!$B$2:$B$1000,Arealskema!C29)</f>
        <v>0</v>
      </c>
      <c r="E29" s="59"/>
      <c r="F29" s="23"/>
      <c r="J29" s="84"/>
      <c r="K29" s="25"/>
      <c r="L29" s="100"/>
      <c r="M29" s="102" t="s">
        <v>82</v>
      </c>
      <c r="N29" s="74" t="s">
        <v>62</v>
      </c>
      <c r="O29" s="75">
        <f>SUM(O30:O37)</f>
        <v>68.631581001506802</v>
      </c>
      <c r="P29" s="83"/>
      <c r="Q29" s="6"/>
      <c r="R29" s="6"/>
      <c r="S29" s="6"/>
    </row>
    <row r="30" spans="1:26" ht="15" customHeight="1" x14ac:dyDescent="0.25">
      <c r="A30" s="82"/>
      <c r="B30" s="6"/>
      <c r="C30" s="6"/>
      <c r="D30" s="25"/>
      <c r="E30" s="59"/>
      <c r="F30" s="23"/>
      <c r="J30" s="84"/>
      <c r="K30" s="25"/>
      <c r="L30" s="100"/>
      <c r="M30" s="113" t="s">
        <v>196</v>
      </c>
      <c r="N30" s="44" t="s">
        <v>62</v>
      </c>
      <c r="O30" s="45">
        <f>SUMIFS(Rumdata!$D$2:$D$1000,Rumdata!$B$2:$B$1000,Arealskema!N30)</f>
        <v>68.631581001506802</v>
      </c>
      <c r="P30" s="98"/>
      <c r="Q30" s="6"/>
    </row>
    <row r="31" spans="1:26" x14ac:dyDescent="0.25">
      <c r="A31" s="82"/>
      <c r="B31" s="102" t="s">
        <v>82</v>
      </c>
      <c r="C31" s="68" t="s">
        <v>198</v>
      </c>
      <c r="D31" s="69">
        <f>SUM(D32:D42)</f>
        <v>0</v>
      </c>
      <c r="E31" s="58"/>
      <c r="F31" s="102" t="s">
        <v>82</v>
      </c>
      <c r="G31" s="51" t="s">
        <v>13</v>
      </c>
      <c r="H31" s="52"/>
      <c r="I31" s="53">
        <f>SUM(I32:I33)</f>
        <v>0</v>
      </c>
      <c r="J31" s="84"/>
      <c r="K31" s="25"/>
      <c r="L31" s="100"/>
      <c r="M31" s="114"/>
      <c r="N31" t="s">
        <v>220</v>
      </c>
      <c r="O31" s="45">
        <f>SUMIFS(Rumdata!$D$2:$D$1000,Rumdata!$B$2:$B$1000,Arealskema!N31)</f>
        <v>0</v>
      </c>
      <c r="P31" s="98"/>
      <c r="Q31" s="6"/>
      <c r="R31" s="6"/>
      <c r="S31" s="6"/>
    </row>
    <row r="32" spans="1:26" x14ac:dyDescent="0.25">
      <c r="A32" s="82"/>
      <c r="B32" s="109" t="s">
        <v>196</v>
      </c>
      <c r="C32" s="47" t="s">
        <v>204</v>
      </c>
      <c r="D32" s="45">
        <f>SUMIFS(Rumdata!$D$2:$D$1000,Rumdata!$B$2:$B$1000,Arealskema!C32)</f>
        <v>0</v>
      </c>
      <c r="E32" s="59"/>
      <c r="F32" s="111" t="s">
        <v>197</v>
      </c>
      <c r="G32" s="44" t="s">
        <v>13</v>
      </c>
      <c r="H32" s="9"/>
      <c r="I32" s="45">
        <f>SUMIFS(Rumdata!$D$2:$D$1000,Rumdata!$B$2:$B$1000,Arealskema!H32)</f>
        <v>0</v>
      </c>
      <c r="J32" s="84"/>
      <c r="K32" s="25"/>
      <c r="L32" s="100"/>
      <c r="M32" s="114"/>
      <c r="N32" s="44" t="s">
        <v>63</v>
      </c>
      <c r="O32" s="45">
        <f>SUMIFS(Rumdata!$D$2:$D$1000,Rumdata!$B$2:$B$1000,Arealskema!N32)</f>
        <v>0</v>
      </c>
      <c r="P32" s="84"/>
      <c r="Q32" s="6"/>
      <c r="R32" s="6"/>
      <c r="S32" s="6"/>
    </row>
    <row r="33" spans="1:20" x14ac:dyDescent="0.25">
      <c r="A33" s="82"/>
      <c r="B33" s="109"/>
      <c r="C33" s="47" t="s">
        <v>42</v>
      </c>
      <c r="D33" s="45">
        <f>SUMIFS(Rumdata!$D$2:$D$1000,Rumdata!$B$2:$B$1000,Arealskema!C33)</f>
        <v>0</v>
      </c>
      <c r="E33" s="59"/>
      <c r="F33" s="112"/>
      <c r="G33" s="70" t="s">
        <v>41</v>
      </c>
      <c r="H33" s="49"/>
      <c r="I33" s="64">
        <f>SUMIFS(Rumdata!$D$2:$D$1000,Rumdata!$B$2:$B$1000,Arealskema!H33)</f>
        <v>0</v>
      </c>
      <c r="J33" s="84"/>
      <c r="K33" s="25"/>
      <c r="L33" s="100"/>
      <c r="M33" s="114"/>
      <c r="N33" s="44" t="s">
        <v>64</v>
      </c>
      <c r="O33" s="45">
        <f>SUMIFS(Rumdata!$D$2:$D$1000,Rumdata!$B$2:$B$1000,Arealskema!N33)</f>
        <v>0</v>
      </c>
      <c r="P33" s="84"/>
      <c r="Q33" s="6"/>
      <c r="R33" s="6"/>
      <c r="S33" s="6"/>
    </row>
    <row r="34" spans="1:20" x14ac:dyDescent="0.25">
      <c r="A34" s="82"/>
      <c r="B34" s="109"/>
      <c r="C34" s="47" t="s">
        <v>43</v>
      </c>
      <c r="D34" s="45">
        <f>SUMIFS(Rumdata!$D$2:$D$1000,Rumdata!$B$2:$B$1000,Arealskema!C34)</f>
        <v>0</v>
      </c>
      <c r="E34" s="59"/>
      <c r="J34" s="85"/>
      <c r="K34" s="6"/>
      <c r="L34" s="82"/>
      <c r="M34" s="114"/>
      <c r="N34" s="44" t="s">
        <v>65</v>
      </c>
      <c r="O34" s="45">
        <f>SUMIFS(Rumdata!$D$2:$D$1000,Rumdata!$B$2:$B$1000,Arealskema!N34)</f>
        <v>0</v>
      </c>
      <c r="P34" s="84"/>
      <c r="Q34" s="6"/>
      <c r="R34" s="6"/>
      <c r="S34" s="6"/>
    </row>
    <row r="35" spans="1:20" x14ac:dyDescent="0.25">
      <c r="A35" s="82"/>
      <c r="B35" s="109"/>
      <c r="C35" s="47" t="s">
        <v>45</v>
      </c>
      <c r="D35" s="45">
        <f>SUMIFS(Rumdata!$D$2:$D$1000,Rumdata!$B$2:$B$1000,Arealskema!C35)</f>
        <v>0</v>
      </c>
      <c r="E35" s="59"/>
      <c r="J35" s="85"/>
      <c r="K35" s="6"/>
      <c r="L35" s="82"/>
      <c r="M35" s="114"/>
      <c r="N35" s="44" t="s">
        <v>66</v>
      </c>
      <c r="O35" s="45">
        <f>SUMIFS(Rumdata!$D$2:$D$1000,Rumdata!$B$2:$B$1000,Arealskema!N35)</f>
        <v>0</v>
      </c>
      <c r="P35" s="84"/>
      <c r="Q35" s="6"/>
      <c r="R35" s="6"/>
      <c r="S35" s="6"/>
    </row>
    <row r="36" spans="1:20" x14ac:dyDescent="0.25">
      <c r="A36" s="82"/>
      <c r="B36" s="109"/>
      <c r="C36" s="47" t="s">
        <v>205</v>
      </c>
      <c r="D36" s="45">
        <f>SUMIFS(Rumdata!$D$2:$D$1000,Rumdata!$B$2:$B$1000,Arealskema!C36)</f>
        <v>0</v>
      </c>
      <c r="E36" s="59"/>
      <c r="F36" s="6"/>
      <c r="G36" s="6"/>
      <c r="H36" s="6"/>
      <c r="I36" s="6"/>
      <c r="J36" s="86"/>
      <c r="K36" s="9"/>
      <c r="L36" s="101"/>
      <c r="M36" s="114"/>
      <c r="N36" s="120" t="s">
        <v>221</v>
      </c>
      <c r="O36" s="45">
        <f>SUMIFS(Rumdata!$D$2:$D$1000,Rumdata!$B$2:$B$1000,Arealskema!N36)</f>
        <v>0</v>
      </c>
      <c r="P36" s="92"/>
      <c r="Q36" s="6"/>
      <c r="R36" s="6"/>
      <c r="S36" s="6"/>
    </row>
    <row r="37" spans="1:20" x14ac:dyDescent="0.25">
      <c r="A37" s="82"/>
      <c r="B37" s="109"/>
      <c r="C37" s="47" t="s">
        <v>46</v>
      </c>
      <c r="D37" s="45">
        <f>SUMIFS(Rumdata!$D$2:$D$1000,Rumdata!$B$2:$B$1000,Arealskema!C37)</f>
        <v>0</v>
      </c>
      <c r="E37" s="59"/>
      <c r="F37" s="6"/>
      <c r="G37" s="6"/>
      <c r="H37" s="6"/>
      <c r="I37" s="6"/>
      <c r="J37" s="86"/>
      <c r="K37" s="9"/>
      <c r="L37" s="9"/>
      <c r="M37" s="115"/>
      <c r="N37" s="48" t="s">
        <v>67</v>
      </c>
      <c r="O37" s="64">
        <f>SUMIFS(Rumdata!$D$2:$D$1000,Rumdata!$B$2:$B$1000,Arealskema!N37)</f>
        <v>0</v>
      </c>
      <c r="P37" s="9"/>
      <c r="Q37" s="6"/>
      <c r="R37" s="6"/>
      <c r="S37" s="6"/>
    </row>
    <row r="38" spans="1:20" x14ac:dyDescent="0.25">
      <c r="A38" s="82"/>
      <c r="B38" s="109"/>
      <c r="C38" s="47" t="s">
        <v>47</v>
      </c>
      <c r="D38" s="45">
        <f>SUMIFS(Rumdata!$D$2:$D$1000,Rumdata!$B$2:$B$1000,Arealskema!C38)</f>
        <v>0</v>
      </c>
      <c r="E38" s="59"/>
      <c r="F38" s="9"/>
      <c r="G38" s="9"/>
      <c r="H38" s="9"/>
      <c r="I38" s="9"/>
      <c r="J38" s="86"/>
      <c r="K38" s="9"/>
      <c r="L38" s="9"/>
      <c r="M38" s="8"/>
      <c r="N38" s="9"/>
      <c r="O38" s="9"/>
      <c r="P38" s="9"/>
      <c r="Q38" s="6"/>
      <c r="R38" s="6"/>
      <c r="S38" s="6"/>
      <c r="T38" s="1"/>
    </row>
    <row r="39" spans="1:20" s="23" customFormat="1" x14ac:dyDescent="0.25">
      <c r="A39" s="82"/>
      <c r="B39" s="109"/>
      <c r="C39" s="47" t="s">
        <v>48</v>
      </c>
      <c r="D39" s="45">
        <v>0</v>
      </c>
      <c r="E39" s="59"/>
      <c r="F39" s="9"/>
      <c r="G39" s="9"/>
      <c r="H39" s="9"/>
      <c r="I39" s="9"/>
      <c r="J39" s="86"/>
      <c r="K39" s="9"/>
      <c r="L39" s="9"/>
      <c r="M39" s="8"/>
      <c r="N39" s="9"/>
      <c r="O39" s="9"/>
      <c r="P39" s="9"/>
      <c r="Q39" s="6"/>
      <c r="R39" s="6"/>
      <c r="S39" s="6"/>
      <c r="T39" s="1"/>
    </row>
    <row r="40" spans="1:20" s="23" customFormat="1" x14ac:dyDescent="0.25">
      <c r="A40" s="82"/>
      <c r="B40" s="109"/>
      <c r="C40" s="47" t="s">
        <v>44</v>
      </c>
      <c r="D40" s="45">
        <v>0</v>
      </c>
      <c r="E40" s="59"/>
      <c r="F40" s="9"/>
      <c r="G40" s="9"/>
      <c r="H40" s="9"/>
      <c r="I40" s="9"/>
      <c r="J40" s="86"/>
      <c r="K40" s="9"/>
      <c r="L40" s="9"/>
      <c r="M40" s="8"/>
      <c r="N40" s="9"/>
      <c r="O40" s="9"/>
      <c r="P40" s="9"/>
      <c r="Q40" s="6"/>
      <c r="R40" s="6"/>
      <c r="S40" s="6"/>
      <c r="T40" s="1"/>
    </row>
    <row r="41" spans="1:20" x14ac:dyDescent="0.25">
      <c r="A41" s="82"/>
      <c r="B41" s="109"/>
      <c r="C41" s="47" t="s">
        <v>49</v>
      </c>
      <c r="D41" s="45">
        <f>SUMIFS(Rumdata!$D$2:$D$1000,Rumdata!$B$2:$B$1000,Arealskema!C41)</f>
        <v>0</v>
      </c>
      <c r="E41" s="25"/>
      <c r="F41" s="9"/>
      <c r="G41" s="9"/>
      <c r="H41" s="9"/>
      <c r="I41" s="9"/>
      <c r="J41" s="86"/>
      <c r="K41" s="9"/>
      <c r="L41" s="9"/>
      <c r="M41" s="9"/>
      <c r="N41" s="9"/>
      <c r="O41" s="9"/>
      <c r="P41" s="9"/>
      <c r="Q41" s="7"/>
      <c r="R41" s="5"/>
      <c r="S41" s="5"/>
      <c r="T41" s="2"/>
    </row>
    <row r="42" spans="1:20" x14ac:dyDescent="0.25">
      <c r="A42" s="82"/>
      <c r="B42" s="110"/>
      <c r="C42" s="48" t="s">
        <v>206</v>
      </c>
      <c r="D42" s="64">
        <f>SUMIFS(Rumdata!$D$2:$D$1000,Rumdata!$B$2:$B$1000,Arealskema!C42)</f>
        <v>0</v>
      </c>
      <c r="E42" s="25"/>
      <c r="F42" s="8"/>
      <c r="G42" s="9"/>
      <c r="H42" s="9"/>
      <c r="I42" s="9"/>
      <c r="J42" s="86"/>
      <c r="K42" s="9"/>
      <c r="L42" s="9"/>
      <c r="M42" s="9"/>
      <c r="N42" s="9"/>
      <c r="O42" s="9"/>
      <c r="P42" s="9"/>
      <c r="Q42" s="7"/>
      <c r="R42" s="6"/>
      <c r="S42" s="7"/>
      <c r="T42" s="2"/>
    </row>
    <row r="43" spans="1:20" x14ac:dyDescent="0.25">
      <c r="A43" s="87"/>
      <c r="B43" s="88"/>
      <c r="C43" s="89"/>
      <c r="D43" s="90"/>
      <c r="E43" s="90"/>
      <c r="F43" s="91"/>
      <c r="G43" s="89"/>
      <c r="H43" s="89"/>
      <c r="I43" s="89"/>
      <c r="J43" s="92"/>
      <c r="K43" s="9"/>
      <c r="L43" s="9"/>
      <c r="M43" s="12"/>
      <c r="N43" s="12"/>
      <c r="O43" s="12"/>
      <c r="P43" s="12"/>
      <c r="Q43" s="2"/>
      <c r="S43" s="2"/>
      <c r="T43" s="2"/>
    </row>
    <row r="44" spans="1:20" s="23" customFormat="1" x14ac:dyDescent="0.25">
      <c r="A44" s="6"/>
      <c r="B44" s="6"/>
      <c r="C44" s="9"/>
      <c r="D44" s="25"/>
      <c r="E44" s="25"/>
      <c r="F44" s="13"/>
      <c r="G44" s="9"/>
      <c r="H44" s="9"/>
      <c r="I44" s="9"/>
      <c r="J44" s="9"/>
      <c r="K44" s="9"/>
      <c r="L44" s="9"/>
      <c r="M44" s="12"/>
      <c r="N44" s="12"/>
      <c r="O44" s="12"/>
      <c r="P44" s="12"/>
      <c r="Q44" s="2"/>
      <c r="S44" s="2"/>
      <c r="T44" s="2"/>
    </row>
    <row r="45" spans="1:20" s="23" customFormat="1" x14ac:dyDescent="0.25">
      <c r="A45" s="6"/>
      <c r="B45" s="6"/>
      <c r="C45" s="9"/>
      <c r="D45" s="25"/>
      <c r="E45" s="25"/>
      <c r="F45" s="13"/>
      <c r="G45" s="9"/>
      <c r="H45" s="9"/>
      <c r="I45" s="9"/>
      <c r="J45" s="9"/>
      <c r="K45" s="9"/>
      <c r="L45" s="9"/>
      <c r="M45" s="12"/>
      <c r="N45" s="12"/>
      <c r="O45" s="12"/>
      <c r="P45" s="12"/>
      <c r="Q45" s="2"/>
      <c r="S45" s="2"/>
      <c r="T45" s="2"/>
    </row>
    <row r="46" spans="1:20" x14ac:dyDescent="0.25">
      <c r="C46" s="12"/>
      <c r="D46" s="26"/>
      <c r="E46" s="26"/>
      <c r="F46" s="1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"/>
      <c r="R46" s="2"/>
      <c r="S46" s="2"/>
      <c r="T46" s="2"/>
    </row>
    <row r="47" spans="1:20" x14ac:dyDescent="0.25">
      <c r="C47" s="8" t="s">
        <v>202</v>
      </c>
      <c r="D47" s="9"/>
      <c r="E47" s="9"/>
      <c r="F47" s="8"/>
      <c r="J47" s="9"/>
      <c r="K47" s="9"/>
      <c r="L47" s="9"/>
      <c r="M47" s="9"/>
      <c r="N47" s="13"/>
      <c r="O47" s="12"/>
      <c r="P47" s="12"/>
      <c r="T47" s="1"/>
    </row>
    <row r="48" spans="1:20" x14ac:dyDescent="0.25">
      <c r="C48" s="14" t="s">
        <v>184</v>
      </c>
      <c r="D48" s="15" t="s">
        <v>8</v>
      </c>
      <c r="E48" s="16">
        <f>T14/(T10)</f>
        <v>1.1014201014548983</v>
      </c>
      <c r="F48" s="9"/>
      <c r="J48" s="16"/>
      <c r="K48" s="16"/>
      <c r="L48" s="16"/>
      <c r="M48" s="9"/>
      <c r="N48" s="13"/>
      <c r="O48" s="12"/>
      <c r="P48" s="12"/>
    </row>
    <row r="49" spans="3:16" x14ac:dyDescent="0.25">
      <c r="C49" s="15" t="s">
        <v>212</v>
      </c>
      <c r="D49" s="9"/>
      <c r="E49" s="17"/>
      <c r="F49" s="8"/>
      <c r="J49" s="17"/>
      <c r="K49" s="17"/>
      <c r="L49" s="17"/>
      <c r="M49" s="9"/>
      <c r="N49" s="13"/>
      <c r="O49" s="12"/>
      <c r="P49" s="12"/>
    </row>
    <row r="50" spans="3:16" x14ac:dyDescent="0.25">
      <c r="C50" s="9"/>
      <c r="D50" s="9"/>
      <c r="E50" s="9"/>
      <c r="F50" s="11"/>
      <c r="J50" s="9"/>
      <c r="K50" s="9"/>
      <c r="L50" s="9"/>
      <c r="M50" s="9"/>
      <c r="N50" s="12"/>
      <c r="O50" s="12"/>
      <c r="P50" s="12"/>
    </row>
    <row r="51" spans="3:16" x14ac:dyDescent="0.25">
      <c r="C51" s="8" t="s">
        <v>201</v>
      </c>
      <c r="D51" s="9"/>
      <c r="E51" s="9"/>
      <c r="F51" s="11"/>
      <c r="J51" s="9"/>
      <c r="K51" s="9"/>
      <c r="L51" s="9"/>
      <c r="M51" s="9"/>
      <c r="N51" s="12"/>
      <c r="O51" s="12"/>
      <c r="P51" s="12"/>
    </row>
    <row r="52" spans="3:16" x14ac:dyDescent="0.25">
      <c r="C52" s="14" t="s">
        <v>184</v>
      </c>
      <c r="D52" s="15" t="s">
        <v>8</v>
      </c>
      <c r="E52" s="16">
        <f>T14/(D11+D19+D31+I11+I31)</f>
        <v>1.7792142103550206</v>
      </c>
      <c r="F52" s="11"/>
      <c r="J52" s="16"/>
      <c r="K52" s="16"/>
      <c r="L52" s="16"/>
      <c r="M52" s="9"/>
      <c r="N52" s="12"/>
      <c r="O52" s="12"/>
      <c r="P52" s="12"/>
    </row>
    <row r="53" spans="3:16" x14ac:dyDescent="0.25">
      <c r="C53" s="15" t="s">
        <v>207</v>
      </c>
      <c r="D53" s="15"/>
      <c r="E53" s="9"/>
      <c r="F53" s="9"/>
      <c r="J53" s="9"/>
      <c r="K53" s="9"/>
      <c r="L53" s="9"/>
      <c r="M53" s="9"/>
      <c r="N53" s="12"/>
      <c r="O53" s="12"/>
      <c r="P53" s="12"/>
    </row>
    <row r="54" spans="3:16" x14ac:dyDescent="0.25">
      <c r="C54" s="9"/>
      <c r="D54" s="9"/>
      <c r="E54" s="9"/>
      <c r="F54" s="9"/>
      <c r="J54" s="9"/>
      <c r="K54" s="9"/>
      <c r="L54" s="9"/>
      <c r="M54" s="9"/>
      <c r="N54" s="12"/>
      <c r="O54" s="12"/>
      <c r="P54" s="12"/>
    </row>
    <row r="55" spans="3:16" x14ac:dyDescent="0.25">
      <c r="C55" s="8" t="s">
        <v>194</v>
      </c>
      <c r="D55" s="9" t="s">
        <v>8</v>
      </c>
      <c r="E55" s="43">
        <v>1.6</v>
      </c>
      <c r="F55" s="9"/>
      <c r="J55" s="43"/>
      <c r="K55" s="43"/>
      <c r="L55" s="43"/>
      <c r="M55" s="9"/>
      <c r="N55" s="12"/>
      <c r="O55" s="12"/>
      <c r="P55" s="12"/>
    </row>
    <row r="56" spans="3:16" x14ac:dyDescent="0.25">
      <c r="C56" s="12"/>
      <c r="D56" s="12"/>
      <c r="E56" s="12"/>
      <c r="F56" s="8"/>
      <c r="G56" s="9"/>
      <c r="H56" s="9"/>
      <c r="I56" s="9"/>
      <c r="J56" s="9"/>
      <c r="K56" s="9"/>
      <c r="L56" s="9"/>
      <c r="M56" s="9"/>
      <c r="N56" s="12"/>
      <c r="O56" s="12"/>
      <c r="P56" s="12"/>
    </row>
    <row r="57" spans="3:16" s="23" customFormat="1" x14ac:dyDescent="0.25">
      <c r="C57" s="12"/>
      <c r="D57" s="12"/>
      <c r="E57" s="12"/>
      <c r="F57" s="8"/>
      <c r="G57" s="9"/>
      <c r="H57" s="9"/>
      <c r="I57" s="9"/>
      <c r="J57" s="9"/>
      <c r="K57" s="9"/>
      <c r="L57" s="9"/>
      <c r="M57" s="9"/>
      <c r="N57" s="12"/>
      <c r="O57" s="12"/>
      <c r="P57" s="12"/>
    </row>
    <row r="58" spans="3:16" s="23" customFormat="1" x14ac:dyDescent="0.25">
      <c r="C58" s="12"/>
      <c r="D58" s="12"/>
      <c r="E58" s="12"/>
      <c r="F58" s="8"/>
      <c r="G58" s="9"/>
      <c r="H58" s="9"/>
      <c r="I58" s="9"/>
      <c r="J58" s="9"/>
      <c r="K58" s="9"/>
      <c r="L58" s="9"/>
      <c r="M58" s="9"/>
      <c r="N58" s="12"/>
      <c r="O58" s="12"/>
      <c r="P58" s="12"/>
    </row>
    <row r="59" spans="3:16" x14ac:dyDescent="0.25">
      <c r="C59" s="18" t="s">
        <v>77</v>
      </c>
      <c r="D59" s="12"/>
      <c r="E59" s="12"/>
      <c r="F59" s="12"/>
      <c r="H59" s="9"/>
      <c r="I59" s="9"/>
      <c r="J59" s="9"/>
      <c r="K59" s="9"/>
      <c r="L59" s="9"/>
      <c r="M59" s="9"/>
      <c r="N59" s="12"/>
      <c r="O59" s="12"/>
      <c r="P59" s="12"/>
    </row>
    <row r="60" spans="3:16" x14ac:dyDescent="0.25">
      <c r="C60" s="11" t="s">
        <v>199</v>
      </c>
      <c r="D60" s="12"/>
      <c r="E60" s="12"/>
      <c r="F60" s="12"/>
      <c r="H60" s="12"/>
      <c r="M60" s="12"/>
      <c r="N60" s="12"/>
      <c r="O60" s="12"/>
      <c r="P60" s="12"/>
    </row>
    <row r="61" spans="3:16" x14ac:dyDescent="0.25">
      <c r="C61" s="21" t="s">
        <v>200</v>
      </c>
      <c r="D61" s="13"/>
      <c r="E61" s="13"/>
      <c r="F61" s="13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x14ac:dyDescent="0.25">
      <c r="C62" s="20" t="s">
        <v>74</v>
      </c>
      <c r="D62" s="13"/>
      <c r="E62" s="13"/>
      <c r="F62" s="13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x14ac:dyDescent="0.25">
      <c r="C63" s="20"/>
      <c r="D63" s="13"/>
      <c r="E63" s="13"/>
      <c r="F63" s="13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x14ac:dyDescent="0.25">
      <c r="C64" s="20"/>
      <c r="D64" s="13"/>
      <c r="E64" s="13"/>
      <c r="F64" s="13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20" x14ac:dyDescent="0.25">
      <c r="C65" s="12"/>
      <c r="D65" s="13"/>
      <c r="E65" s="13"/>
      <c r="F65" s="13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20" x14ac:dyDescent="0.25">
      <c r="C66" s="19"/>
      <c r="D66" s="19"/>
      <c r="E66" s="19"/>
      <c r="F66" s="19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20" x14ac:dyDescent="0.25">
      <c r="C67" s="12"/>
      <c r="D67" s="12"/>
      <c r="E67" s="12"/>
      <c r="F67" s="13"/>
      <c r="G67" s="12"/>
      <c r="H67" s="12"/>
      <c r="I67" s="12"/>
      <c r="J67" s="12"/>
      <c r="K67" s="12"/>
      <c r="L67" s="12"/>
      <c r="M67" s="12"/>
      <c r="N67" s="18"/>
      <c r="O67" s="12"/>
      <c r="P67" s="12"/>
      <c r="T67" s="1"/>
    </row>
    <row r="68" spans="3:20" x14ac:dyDescent="0.25">
      <c r="C68" s="12"/>
      <c r="D68" s="12"/>
      <c r="E68" s="12"/>
      <c r="F68" s="13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20" x14ac:dyDescent="0.25">
      <c r="C69" s="12"/>
      <c r="D69" s="12"/>
      <c r="E69" s="12"/>
      <c r="F69" s="13"/>
      <c r="G69" s="12"/>
      <c r="H69" s="12"/>
      <c r="I69" s="12"/>
      <c r="J69" s="12"/>
      <c r="K69" s="12"/>
      <c r="L69" s="12"/>
      <c r="M69" s="12"/>
      <c r="N69" s="18"/>
      <c r="O69" s="12"/>
      <c r="P69" s="12"/>
    </row>
    <row r="70" spans="3:20" x14ac:dyDescent="0.25">
      <c r="D70" s="12"/>
      <c r="E70" s="12"/>
      <c r="F70" s="13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20" x14ac:dyDescent="0.25">
      <c r="C71" s="12"/>
      <c r="D71" s="12"/>
      <c r="E71" s="12"/>
      <c r="F71" s="13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20" x14ac:dyDescent="0.25">
      <c r="C72" s="12"/>
      <c r="D72" s="12"/>
      <c r="E72" s="12"/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20" x14ac:dyDescent="0.25">
      <c r="C73" s="12"/>
      <c r="D73" s="12"/>
      <c r="E73" s="12"/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20" x14ac:dyDescent="0.25">
      <c r="C74" s="12"/>
      <c r="D74" s="12"/>
      <c r="E74" s="12"/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20" x14ac:dyDescent="0.25">
      <c r="C75" s="12"/>
      <c r="D75" s="12"/>
      <c r="E75" s="12"/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20" x14ac:dyDescent="0.25">
      <c r="C76" s="13"/>
      <c r="D76" s="13"/>
      <c r="E76" s="13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20" x14ac:dyDescent="0.25">
      <c r="C77" s="13"/>
      <c r="D77" s="13"/>
      <c r="E77" s="13"/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20" x14ac:dyDescent="0.25">
      <c r="C78" s="13"/>
      <c r="D78" s="13"/>
      <c r="E78" s="13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20" x14ac:dyDescent="0.25">
      <c r="C79" s="13"/>
      <c r="D79" s="13"/>
      <c r="E79" s="13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20" x14ac:dyDescent="0.25"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x14ac:dyDescent="0.25"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x14ac:dyDescent="0.2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x14ac:dyDescent="0.25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x14ac:dyDescent="0.2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x14ac:dyDescent="0.2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x14ac:dyDescent="0.25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x14ac:dyDescent="0.2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x14ac:dyDescent="0.25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91" spans="1:16" x14ac:dyDescent="0.25">
      <c r="C91" s="12" t="s">
        <v>12</v>
      </c>
      <c r="D91" s="13"/>
      <c r="E91" s="13"/>
    </row>
    <row r="92" spans="1:16" x14ac:dyDescent="0.25">
      <c r="C92" s="12" t="s">
        <v>11</v>
      </c>
      <c r="D92" s="13">
        <f>D11</f>
        <v>273.31382699167642</v>
      </c>
      <c r="E92" s="13"/>
    </row>
    <row r="93" spans="1:16" x14ac:dyDescent="0.25">
      <c r="C93" s="12" t="s">
        <v>83</v>
      </c>
      <c r="D93" s="13">
        <f>D19</f>
        <v>1251.1793926632934</v>
      </c>
      <c r="E93" s="13"/>
    </row>
    <row r="94" spans="1:16" s="22" customFormat="1" x14ac:dyDescent="0.25">
      <c r="A94" s="23"/>
      <c r="B94" s="23"/>
      <c r="C94" s="12" t="s">
        <v>84</v>
      </c>
      <c r="D94" s="13">
        <f>D31</f>
        <v>0</v>
      </c>
      <c r="E94" s="13"/>
      <c r="J94" s="23"/>
      <c r="K94" s="23"/>
      <c r="L94" s="23"/>
      <c r="P94" s="23"/>
    </row>
    <row r="95" spans="1:16" x14ac:dyDescent="0.25">
      <c r="C95" s="12" t="s">
        <v>25</v>
      </c>
      <c r="D95" s="13">
        <f>I11</f>
        <v>0</v>
      </c>
      <c r="E95" s="13"/>
    </row>
    <row r="96" spans="1:16" s="23" customFormat="1" x14ac:dyDescent="0.25">
      <c r="C96" s="12" t="s">
        <v>13</v>
      </c>
      <c r="D96" s="27">
        <f>I31</f>
        <v>0</v>
      </c>
      <c r="E96" s="13"/>
    </row>
    <row r="97" spans="3:5" x14ac:dyDescent="0.25">
      <c r="C97" s="12" t="s">
        <v>50</v>
      </c>
      <c r="D97" s="13">
        <f>O22</f>
        <v>801.66807813364755</v>
      </c>
      <c r="E97" s="13"/>
    </row>
    <row r="98" spans="3:5" x14ac:dyDescent="0.25">
      <c r="C98" s="12" t="s">
        <v>85</v>
      </c>
      <c r="D98" s="13">
        <f>O11</f>
        <v>67.846032935847248</v>
      </c>
      <c r="E98" s="13"/>
    </row>
    <row r="99" spans="3:5" x14ac:dyDescent="0.25">
      <c r="C99" s="12" t="s">
        <v>62</v>
      </c>
      <c r="D99" s="13">
        <f>O29</f>
        <v>68.631581001506802</v>
      </c>
      <c r="E99" s="13"/>
    </row>
    <row r="100" spans="3:5" x14ac:dyDescent="0.25">
      <c r="C100" s="12" t="s">
        <v>86</v>
      </c>
      <c r="D100" s="13">
        <f>T12</f>
        <v>249.76108827402868</v>
      </c>
      <c r="E100" s="13"/>
    </row>
  </sheetData>
  <protectedRanges>
    <protectedRange password="CA9C" sqref="A2:D5" name="Område1"/>
  </protectedRanges>
  <mergeCells count="9">
    <mergeCell ref="A1:T1"/>
    <mergeCell ref="B12:B17"/>
    <mergeCell ref="B20:B29"/>
    <mergeCell ref="B32:B42"/>
    <mergeCell ref="M23:M26"/>
    <mergeCell ref="F32:F33"/>
    <mergeCell ref="F12:F28"/>
    <mergeCell ref="M12:M18"/>
    <mergeCell ref="M30:M37"/>
  </mergeCells>
  <pageMargins left="0.70866141732283472" right="0.70866141732283472" top="0.74803149606299213" bottom="0.74803149606299213" header="0.31496062992125984" footer="0.31496062992125984"/>
  <pageSetup paperSize="8" scale="82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31" sqref="B31"/>
    </sheetView>
  </sheetViews>
  <sheetFormatPr defaultRowHeight="15" x14ac:dyDescent="0.25"/>
  <cols>
    <col min="1" max="1" width="12" customWidth="1"/>
    <col min="2" max="2" width="18" bestFit="1" customWidth="1"/>
    <col min="3" max="3" width="20.28515625" bestFit="1" customWidth="1"/>
    <col min="4" max="4" width="11.7109375" customWidth="1"/>
    <col min="5" max="5" width="16" bestFit="1" customWidth="1"/>
    <col min="6" max="6" width="5.7109375" customWidth="1"/>
    <col min="7" max="7" width="10.5703125" customWidth="1"/>
  </cols>
  <sheetData>
    <row r="1" spans="1:8" x14ac:dyDescent="0.25">
      <c r="A1" s="30"/>
      <c r="B1" s="31" t="s">
        <v>0</v>
      </c>
      <c r="C1" s="31" t="s">
        <v>1</v>
      </c>
      <c r="D1" s="31" t="s">
        <v>2</v>
      </c>
      <c r="E1" s="31" t="s">
        <v>7</v>
      </c>
      <c r="F1" s="1"/>
      <c r="G1" s="33"/>
      <c r="H1" t="s">
        <v>186</v>
      </c>
    </row>
    <row r="2" spans="1:8" x14ac:dyDescent="0.25">
      <c r="A2" s="30" t="s">
        <v>72</v>
      </c>
      <c r="B2" s="30" t="s">
        <v>80</v>
      </c>
      <c r="C2" s="30" t="s">
        <v>79</v>
      </c>
      <c r="D2" s="31"/>
      <c r="E2" s="30" t="s">
        <v>81</v>
      </c>
      <c r="F2" s="1"/>
      <c r="G2" s="1"/>
    </row>
    <row r="3" spans="1:8" x14ac:dyDescent="0.25">
      <c r="A3" s="30" t="s">
        <v>73</v>
      </c>
      <c r="B3" s="31"/>
      <c r="C3" s="31"/>
      <c r="D3" s="31"/>
      <c r="E3" s="31"/>
      <c r="F3" s="1"/>
      <c r="G3" s="1"/>
    </row>
    <row r="4" spans="1:8" s="23" customFormat="1" x14ac:dyDescent="0.25">
      <c r="A4" s="6"/>
      <c r="B4" s="5"/>
      <c r="C4" s="5"/>
      <c r="D4" s="5"/>
      <c r="E4" s="5"/>
      <c r="F4" s="1"/>
      <c r="G4" s="1"/>
    </row>
    <row r="5" spans="1:8" s="23" customFormat="1" x14ac:dyDescent="0.25">
      <c r="A5" s="23" t="s">
        <v>185</v>
      </c>
      <c r="B5" s="32" t="s">
        <v>182</v>
      </c>
      <c r="C5" s="33"/>
      <c r="D5" s="33"/>
      <c r="E5" s="32">
        <v>2712.4</v>
      </c>
      <c r="F5" s="1"/>
      <c r="G5" s="1"/>
    </row>
    <row r="6" spans="1:8" s="23" customFormat="1" x14ac:dyDescent="0.25">
      <c r="B6" s="2"/>
      <c r="C6" s="1"/>
      <c r="D6" s="1"/>
      <c r="E6" s="2"/>
      <c r="F6" s="1"/>
      <c r="G6" s="1"/>
    </row>
    <row r="7" spans="1:8" x14ac:dyDescent="0.25">
      <c r="A7" s="116" t="s">
        <v>184</v>
      </c>
      <c r="B7" s="116"/>
      <c r="C7" s="116"/>
      <c r="D7" s="116"/>
      <c r="E7" s="116"/>
    </row>
    <row r="8" spans="1:8" x14ac:dyDescent="0.25">
      <c r="A8" s="30"/>
      <c r="B8" s="31" t="s">
        <v>6</v>
      </c>
      <c r="C8" s="31" t="s">
        <v>7</v>
      </c>
    </row>
    <row r="9" spans="1:8" x14ac:dyDescent="0.25">
      <c r="A9" s="30" t="s">
        <v>72</v>
      </c>
      <c r="B9" s="30" t="s">
        <v>78</v>
      </c>
      <c r="C9" s="30" t="s">
        <v>81</v>
      </c>
    </row>
    <row r="10" spans="1:8" x14ac:dyDescent="0.25">
      <c r="A10" s="30" t="s">
        <v>73</v>
      </c>
      <c r="B10" s="30"/>
      <c r="C10" s="30"/>
    </row>
    <row r="11" spans="1:8" s="23" customFormat="1" x14ac:dyDescent="0.25">
      <c r="A11" s="6"/>
      <c r="B11" s="38" t="s">
        <v>187</v>
      </c>
      <c r="C11" s="41">
        <v>500</v>
      </c>
    </row>
    <row r="12" spans="1:8" s="23" customFormat="1" x14ac:dyDescent="0.25">
      <c r="A12" s="6"/>
      <c r="B12" s="38" t="s">
        <v>188</v>
      </c>
      <c r="C12" s="42">
        <v>912</v>
      </c>
    </row>
    <row r="13" spans="1:8" s="23" customFormat="1" x14ac:dyDescent="0.25">
      <c r="A13" s="6"/>
      <c r="B13" s="38" t="s">
        <v>189</v>
      </c>
      <c r="C13" s="42">
        <v>800</v>
      </c>
    </row>
    <row r="14" spans="1:8" s="23" customFormat="1" x14ac:dyDescent="0.25">
      <c r="A14" s="6"/>
      <c r="B14" s="38" t="s">
        <v>190</v>
      </c>
      <c r="C14" s="42">
        <v>500</v>
      </c>
    </row>
    <row r="15" spans="1:8" s="23" customFormat="1" x14ac:dyDescent="0.25">
      <c r="B15" s="36" t="s">
        <v>191</v>
      </c>
      <c r="C15" s="36"/>
    </row>
    <row r="16" spans="1:8" x14ac:dyDescent="0.25">
      <c r="A16" s="6"/>
      <c r="B16" s="40" t="s">
        <v>192</v>
      </c>
      <c r="C16" s="39"/>
      <c r="D16" s="5"/>
      <c r="E16" s="5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</sheetData>
  <protectedRanges>
    <protectedRange password="CA9C" sqref="B11:C16" name="Område2"/>
    <protectedRange password="CA9C" sqref="B5:E5" name="Område1"/>
  </protectedRanges>
  <mergeCells count="1">
    <mergeCell ref="A7:E7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C112" sqref="C112"/>
    </sheetView>
  </sheetViews>
  <sheetFormatPr defaultRowHeight="15" x14ac:dyDescent="0.25"/>
  <cols>
    <col min="1" max="1" width="19.85546875" bestFit="1" customWidth="1"/>
    <col min="2" max="2" width="21" customWidth="1"/>
    <col min="3" max="3" width="14.140625" customWidth="1"/>
    <col min="4" max="4" width="13.28515625" customWidth="1"/>
  </cols>
  <sheetData>
    <row r="1" spans="1:9" x14ac:dyDescent="0.25">
      <c r="A1" s="1" t="s">
        <v>82</v>
      </c>
      <c r="B1" s="1" t="s">
        <v>4</v>
      </c>
      <c r="C1" s="1" t="s">
        <v>3</v>
      </c>
      <c r="D1" s="1" t="s">
        <v>5</v>
      </c>
      <c r="F1" s="36"/>
      <c r="G1" s="1" t="s">
        <v>186</v>
      </c>
      <c r="I1" t="s">
        <v>193</v>
      </c>
    </row>
    <row r="2" spans="1:9" x14ac:dyDescent="0.25">
      <c r="A2" s="34" t="s">
        <v>50</v>
      </c>
      <c r="B2" s="34" t="s">
        <v>53</v>
      </c>
      <c r="C2" s="34" t="s">
        <v>87</v>
      </c>
      <c r="D2" s="35">
        <v>35.009753037653901</v>
      </c>
    </row>
    <row r="3" spans="1:9" x14ac:dyDescent="0.25">
      <c r="A3" s="34" t="s">
        <v>88</v>
      </c>
      <c r="B3" s="34" t="s">
        <v>17</v>
      </c>
      <c r="C3" s="34" t="s">
        <v>89</v>
      </c>
      <c r="D3" s="35">
        <v>25.992435996189101</v>
      </c>
    </row>
    <row r="4" spans="1:9" x14ac:dyDescent="0.25">
      <c r="A4" s="34" t="s">
        <v>88</v>
      </c>
      <c r="B4" s="34" t="s">
        <v>17</v>
      </c>
      <c r="C4" s="34">
        <v>125</v>
      </c>
      <c r="D4" s="35">
        <v>17.848606049571998</v>
      </c>
    </row>
    <row r="5" spans="1:9" x14ac:dyDescent="0.25">
      <c r="A5" s="34" t="s">
        <v>88</v>
      </c>
      <c r="B5" s="34" t="s">
        <v>17</v>
      </c>
      <c r="C5" s="34" t="s">
        <v>90</v>
      </c>
      <c r="D5" s="35">
        <v>26.065185817056701</v>
      </c>
    </row>
    <row r="6" spans="1:9" x14ac:dyDescent="0.25">
      <c r="A6" s="34" t="s">
        <v>88</v>
      </c>
      <c r="B6" s="34" t="s">
        <v>17</v>
      </c>
      <c r="C6" s="34" t="s">
        <v>91</v>
      </c>
      <c r="D6" s="35">
        <v>17.7897061946077</v>
      </c>
    </row>
    <row r="7" spans="1:9" x14ac:dyDescent="0.25">
      <c r="A7" s="34" t="s">
        <v>50</v>
      </c>
      <c r="B7" s="34" t="s">
        <v>53</v>
      </c>
      <c r="C7" s="34" t="s">
        <v>92</v>
      </c>
      <c r="D7" s="35">
        <v>8.8525406120910706</v>
      </c>
    </row>
    <row r="8" spans="1:9" x14ac:dyDescent="0.25">
      <c r="A8" s="34" t="s">
        <v>85</v>
      </c>
      <c r="B8" s="34" t="s">
        <v>55</v>
      </c>
      <c r="C8" s="34" t="s">
        <v>93</v>
      </c>
      <c r="D8" s="35">
        <v>12.0367203607683</v>
      </c>
    </row>
    <row r="9" spans="1:9" x14ac:dyDescent="0.25">
      <c r="A9" s="34" t="s">
        <v>88</v>
      </c>
      <c r="B9" s="34" t="s">
        <v>17</v>
      </c>
      <c r="C9" s="34" t="s">
        <v>94</v>
      </c>
      <c r="D9" s="35">
        <v>25.9924359961901</v>
      </c>
    </row>
    <row r="10" spans="1:9" x14ac:dyDescent="0.25">
      <c r="A10" s="34" t="s">
        <v>88</v>
      </c>
      <c r="B10" s="34" t="s">
        <v>24</v>
      </c>
      <c r="C10" s="34" t="s">
        <v>95</v>
      </c>
      <c r="D10" s="35">
        <v>17.719389202125999</v>
      </c>
    </row>
    <row r="11" spans="1:9" x14ac:dyDescent="0.25">
      <c r="A11" s="34" t="s">
        <v>88</v>
      </c>
      <c r="B11" s="34" t="s">
        <v>20</v>
      </c>
      <c r="C11" s="34" t="s">
        <v>96</v>
      </c>
      <c r="D11" s="35">
        <v>12.6647188143797</v>
      </c>
    </row>
    <row r="12" spans="1:9" x14ac:dyDescent="0.25">
      <c r="A12" s="34" t="s">
        <v>50</v>
      </c>
      <c r="B12" s="34" t="s">
        <v>52</v>
      </c>
      <c r="C12" s="34" t="s">
        <v>97</v>
      </c>
      <c r="D12" s="35">
        <v>127.71843550596201</v>
      </c>
    </row>
    <row r="13" spans="1:9" x14ac:dyDescent="0.25">
      <c r="A13" s="34" t="s">
        <v>88</v>
      </c>
      <c r="B13" s="34" t="s">
        <v>17</v>
      </c>
      <c r="C13" s="34" t="s">
        <v>98</v>
      </c>
      <c r="D13" s="35">
        <v>12.805218468414299</v>
      </c>
    </row>
    <row r="14" spans="1:9" x14ac:dyDescent="0.25">
      <c r="A14" s="34" t="s">
        <v>88</v>
      </c>
      <c r="B14" s="34" t="s">
        <v>18</v>
      </c>
      <c r="C14" s="34" t="s">
        <v>99</v>
      </c>
      <c r="D14" s="35">
        <v>25.992435996193901</v>
      </c>
    </row>
    <row r="15" spans="1:9" x14ac:dyDescent="0.25">
      <c r="A15" s="34" t="s">
        <v>50</v>
      </c>
      <c r="B15" s="34" t="s">
        <v>52</v>
      </c>
      <c r="C15" s="34" t="s">
        <v>100</v>
      </c>
      <c r="D15" s="35">
        <v>13.324467189817399</v>
      </c>
    </row>
    <row r="16" spans="1:9" x14ac:dyDescent="0.25">
      <c r="A16" s="34" t="s">
        <v>88</v>
      </c>
      <c r="B16" s="34" t="s">
        <v>17</v>
      </c>
      <c r="C16" s="34" t="s">
        <v>101</v>
      </c>
      <c r="D16" s="35">
        <v>12.6597188266897</v>
      </c>
    </row>
    <row r="17" spans="1:4" x14ac:dyDescent="0.25">
      <c r="A17" s="34" t="s">
        <v>88</v>
      </c>
      <c r="B17" s="34" t="s">
        <v>17</v>
      </c>
      <c r="C17" s="34" t="s">
        <v>102</v>
      </c>
      <c r="D17" s="35">
        <v>12.698818730411499</v>
      </c>
    </row>
    <row r="18" spans="1:4" x14ac:dyDescent="0.25">
      <c r="A18" s="34" t="s">
        <v>88</v>
      </c>
      <c r="B18" s="34" t="s">
        <v>17</v>
      </c>
      <c r="C18" s="34" t="s">
        <v>103</v>
      </c>
      <c r="D18" s="35">
        <v>36.444560258861998</v>
      </c>
    </row>
    <row r="19" spans="1:4" x14ac:dyDescent="0.25">
      <c r="A19" s="34" t="s">
        <v>88</v>
      </c>
      <c r="B19" s="34" t="s">
        <v>17</v>
      </c>
      <c r="C19" s="34" t="s">
        <v>104</v>
      </c>
      <c r="D19" s="35">
        <v>12.6597188266897</v>
      </c>
    </row>
    <row r="20" spans="1:4" x14ac:dyDescent="0.25">
      <c r="A20" s="34" t="s">
        <v>88</v>
      </c>
      <c r="B20" s="34" t="s">
        <v>17</v>
      </c>
      <c r="C20" s="34" t="s">
        <v>105</v>
      </c>
      <c r="D20" s="35">
        <v>17.848606049570101</v>
      </c>
    </row>
    <row r="21" spans="1:4" x14ac:dyDescent="0.25">
      <c r="A21" s="34" t="s">
        <v>88</v>
      </c>
      <c r="B21" s="34" t="s">
        <v>17</v>
      </c>
      <c r="C21" s="34" t="s">
        <v>106</v>
      </c>
      <c r="D21" s="35">
        <v>36.525911064110801</v>
      </c>
    </row>
    <row r="22" spans="1:4" x14ac:dyDescent="0.25">
      <c r="A22" s="34" t="s">
        <v>88</v>
      </c>
      <c r="B22" s="34" t="s">
        <v>18</v>
      </c>
      <c r="C22" s="34" t="s">
        <v>107</v>
      </c>
      <c r="D22" s="35">
        <v>36.508658771862002</v>
      </c>
    </row>
    <row r="23" spans="1:4" x14ac:dyDescent="0.25">
      <c r="A23" s="34" t="s">
        <v>50</v>
      </c>
      <c r="B23" s="34" t="s">
        <v>52</v>
      </c>
      <c r="C23" s="34" t="s">
        <v>108</v>
      </c>
      <c r="D23" s="35">
        <v>10.628251631438699</v>
      </c>
    </row>
    <row r="24" spans="1:4" x14ac:dyDescent="0.25">
      <c r="A24" s="34" t="s">
        <v>50</v>
      </c>
      <c r="B24" s="34" t="s">
        <v>54</v>
      </c>
      <c r="C24" s="34" t="s">
        <v>109</v>
      </c>
      <c r="D24" s="35">
        <v>3.5861999999999998</v>
      </c>
    </row>
    <row r="25" spans="1:4" x14ac:dyDescent="0.25">
      <c r="A25" s="34" t="s">
        <v>213</v>
      </c>
      <c r="B25" s="34" t="s">
        <v>15</v>
      </c>
      <c r="C25" s="34" t="s">
        <v>110</v>
      </c>
      <c r="D25" s="35">
        <v>73.717068478992502</v>
      </c>
    </row>
    <row r="26" spans="1:4" x14ac:dyDescent="0.25">
      <c r="A26" s="34" t="s">
        <v>50</v>
      </c>
      <c r="B26" s="34" t="s">
        <v>53</v>
      </c>
      <c r="C26" s="34" t="s">
        <v>111</v>
      </c>
      <c r="D26" s="35">
        <v>19.639969824805299</v>
      </c>
    </row>
    <row r="27" spans="1:4" x14ac:dyDescent="0.25">
      <c r="A27" s="34" t="s">
        <v>50</v>
      </c>
      <c r="B27" s="34" t="s">
        <v>52</v>
      </c>
      <c r="C27" s="34" t="s">
        <v>112</v>
      </c>
      <c r="D27" s="35">
        <v>102.731397034073</v>
      </c>
    </row>
    <row r="28" spans="1:4" x14ac:dyDescent="0.25">
      <c r="A28" s="34" t="s">
        <v>85</v>
      </c>
      <c r="B28" s="34" t="s">
        <v>55</v>
      </c>
      <c r="C28" s="34" t="s">
        <v>113</v>
      </c>
      <c r="D28" s="35">
        <v>12.0367203607655</v>
      </c>
    </row>
    <row r="29" spans="1:4" x14ac:dyDescent="0.25">
      <c r="A29" s="34" t="s">
        <v>88</v>
      </c>
      <c r="B29" s="34" t="s">
        <v>17</v>
      </c>
      <c r="C29" s="34" t="s">
        <v>114</v>
      </c>
      <c r="D29" s="35">
        <v>12.6597188266916</v>
      </c>
    </row>
    <row r="30" spans="1:4" x14ac:dyDescent="0.25">
      <c r="A30" s="34" t="s">
        <v>88</v>
      </c>
      <c r="B30" s="34" t="s">
        <v>17</v>
      </c>
      <c r="C30" s="34" t="s">
        <v>115</v>
      </c>
      <c r="D30" s="35">
        <v>55.123772944066999</v>
      </c>
    </row>
    <row r="31" spans="1:4" x14ac:dyDescent="0.25">
      <c r="A31" s="34" t="s">
        <v>50</v>
      </c>
      <c r="B31" s="34" t="s">
        <v>52</v>
      </c>
      <c r="C31" s="34" t="s">
        <v>116</v>
      </c>
      <c r="D31" s="35">
        <v>12.710718701109901</v>
      </c>
    </row>
    <row r="32" spans="1:4" x14ac:dyDescent="0.25">
      <c r="A32" s="34" t="s">
        <v>88</v>
      </c>
      <c r="B32" s="34" t="s">
        <v>17</v>
      </c>
      <c r="C32" s="34" t="s">
        <v>117</v>
      </c>
      <c r="D32" s="35">
        <v>12.6597188266926</v>
      </c>
    </row>
    <row r="33" spans="1:4" x14ac:dyDescent="0.25">
      <c r="A33" s="34" t="s">
        <v>50</v>
      </c>
      <c r="B33" s="34" t="s">
        <v>54</v>
      </c>
      <c r="C33" s="34" t="s">
        <v>118</v>
      </c>
      <c r="D33" s="35">
        <v>3.5861999999999998</v>
      </c>
    </row>
    <row r="34" spans="1:4" x14ac:dyDescent="0.25">
      <c r="A34" s="34" t="s">
        <v>213</v>
      </c>
      <c r="B34" s="34" t="s">
        <v>15</v>
      </c>
      <c r="C34" s="34" t="s">
        <v>119</v>
      </c>
      <c r="D34" s="35">
        <v>73.842318170577997</v>
      </c>
    </row>
    <row r="35" spans="1:4" x14ac:dyDescent="0.25">
      <c r="A35" s="34" t="s">
        <v>50</v>
      </c>
      <c r="B35" s="34" t="s">
        <v>52</v>
      </c>
      <c r="C35" s="34" t="s">
        <v>120</v>
      </c>
      <c r="D35" s="35">
        <v>13.3754670642347</v>
      </c>
    </row>
    <row r="36" spans="1:4" x14ac:dyDescent="0.25">
      <c r="A36" s="34" t="s">
        <v>85</v>
      </c>
      <c r="B36" s="34" t="s">
        <v>55</v>
      </c>
      <c r="C36" s="34" t="s">
        <v>121</v>
      </c>
      <c r="D36" s="35">
        <v>11.9942204654207</v>
      </c>
    </row>
    <row r="37" spans="1:4" x14ac:dyDescent="0.25">
      <c r="A37" s="34" t="s">
        <v>50</v>
      </c>
      <c r="B37" s="34" t="s">
        <v>52</v>
      </c>
      <c r="C37" s="34" t="s">
        <v>122</v>
      </c>
      <c r="D37" s="35">
        <v>17.843831061322199</v>
      </c>
    </row>
    <row r="38" spans="1:4" x14ac:dyDescent="0.25">
      <c r="A38" s="34" t="s">
        <v>50</v>
      </c>
      <c r="B38" s="34" t="s">
        <v>54</v>
      </c>
      <c r="C38" s="34" t="s">
        <v>123</v>
      </c>
      <c r="D38" s="35">
        <v>3.5861999999999998</v>
      </c>
    </row>
    <row r="39" spans="1:4" x14ac:dyDescent="0.25">
      <c r="A39" s="34" t="s">
        <v>88</v>
      </c>
      <c r="B39" s="34" t="s">
        <v>17</v>
      </c>
      <c r="C39" s="34" t="s">
        <v>124</v>
      </c>
      <c r="D39" s="35">
        <v>12.659718826694499</v>
      </c>
    </row>
    <row r="40" spans="1:4" x14ac:dyDescent="0.25">
      <c r="A40" s="34" t="s">
        <v>50</v>
      </c>
      <c r="B40" s="34" t="s">
        <v>53</v>
      </c>
      <c r="C40" s="34" t="s">
        <v>125</v>
      </c>
      <c r="D40" s="35">
        <v>19.386481588881001</v>
      </c>
    </row>
    <row r="41" spans="1:4" x14ac:dyDescent="0.25">
      <c r="A41" s="34" t="s">
        <v>88</v>
      </c>
      <c r="B41" s="34" t="s">
        <v>17</v>
      </c>
      <c r="C41" s="34" t="s">
        <v>126</v>
      </c>
      <c r="D41" s="35">
        <v>12.6597188266897</v>
      </c>
    </row>
    <row r="42" spans="1:4" x14ac:dyDescent="0.25">
      <c r="A42" s="34" t="s">
        <v>50</v>
      </c>
      <c r="B42" s="34" t="s">
        <v>54</v>
      </c>
      <c r="C42" s="34" t="s">
        <v>127</v>
      </c>
      <c r="D42" s="35">
        <v>3.5861999999999998</v>
      </c>
    </row>
    <row r="43" spans="1:4" x14ac:dyDescent="0.25">
      <c r="A43" s="34" t="s">
        <v>50</v>
      </c>
      <c r="B43" s="34" t="s">
        <v>52</v>
      </c>
      <c r="C43" s="34" t="s">
        <v>128</v>
      </c>
      <c r="D43" s="35">
        <v>10.6281187286754</v>
      </c>
    </row>
    <row r="44" spans="1:4" x14ac:dyDescent="0.25">
      <c r="A44" s="34" t="s">
        <v>88</v>
      </c>
      <c r="B44" s="34" t="s">
        <v>17</v>
      </c>
      <c r="C44" s="34" t="s">
        <v>129</v>
      </c>
      <c r="D44" s="35">
        <v>36.454660233991603</v>
      </c>
    </row>
    <row r="45" spans="1:4" x14ac:dyDescent="0.25">
      <c r="A45" s="34" t="s">
        <v>88</v>
      </c>
      <c r="B45" s="34" t="s">
        <v>17</v>
      </c>
      <c r="C45" s="34" t="s">
        <v>130</v>
      </c>
      <c r="D45" s="35">
        <v>12.6597188266907</v>
      </c>
    </row>
    <row r="46" spans="1:4" x14ac:dyDescent="0.25">
      <c r="A46" s="34" t="s">
        <v>88</v>
      </c>
      <c r="B46" s="34" t="s">
        <v>17</v>
      </c>
      <c r="C46" s="34" t="s">
        <v>131</v>
      </c>
      <c r="D46" s="35">
        <v>36.522410067172999</v>
      </c>
    </row>
    <row r="47" spans="1:4" x14ac:dyDescent="0.25">
      <c r="A47" s="34" t="s">
        <v>88</v>
      </c>
      <c r="B47" s="34" t="s">
        <v>17</v>
      </c>
      <c r="C47" s="34" t="s">
        <v>132</v>
      </c>
      <c r="D47" s="35">
        <v>12.6647188143797</v>
      </c>
    </row>
    <row r="48" spans="1:4" x14ac:dyDescent="0.25">
      <c r="A48" s="34" t="s">
        <v>88</v>
      </c>
      <c r="B48" s="34" t="s">
        <v>17</v>
      </c>
      <c r="C48" s="34" t="s">
        <v>133</v>
      </c>
      <c r="D48" s="35">
        <v>12.6597188266926</v>
      </c>
    </row>
    <row r="49" spans="1:4" x14ac:dyDescent="0.25">
      <c r="A49" s="34" t="s">
        <v>88</v>
      </c>
      <c r="B49" s="34" t="s">
        <v>17</v>
      </c>
      <c r="C49" s="34" t="s">
        <v>134</v>
      </c>
      <c r="D49" s="35">
        <v>25.919686175334</v>
      </c>
    </row>
    <row r="50" spans="1:4" x14ac:dyDescent="0.25">
      <c r="A50" s="34" t="s">
        <v>50</v>
      </c>
      <c r="B50" s="34" t="s">
        <v>52</v>
      </c>
      <c r="C50" s="34" t="s">
        <v>135</v>
      </c>
      <c r="D50" s="35">
        <v>15.8452386864896</v>
      </c>
    </row>
    <row r="51" spans="1:4" x14ac:dyDescent="0.25">
      <c r="A51" s="34" t="s">
        <v>85</v>
      </c>
      <c r="B51" s="34" t="s">
        <v>60</v>
      </c>
      <c r="C51" s="34" t="s">
        <v>136</v>
      </c>
      <c r="D51" s="35">
        <v>5.5874862413663902</v>
      </c>
    </row>
    <row r="52" spans="1:4" x14ac:dyDescent="0.25">
      <c r="A52" s="34" t="s">
        <v>88</v>
      </c>
      <c r="B52" s="34" t="s">
        <v>24</v>
      </c>
      <c r="C52" s="34" t="s">
        <v>137</v>
      </c>
      <c r="D52" s="35">
        <v>55.182364118879299</v>
      </c>
    </row>
    <row r="53" spans="1:4" x14ac:dyDescent="0.25">
      <c r="A53" s="34" t="s">
        <v>88</v>
      </c>
      <c r="B53" s="34" t="s">
        <v>17</v>
      </c>
      <c r="C53" s="34" t="s">
        <v>138</v>
      </c>
      <c r="D53" s="35">
        <v>12.659718826693499</v>
      </c>
    </row>
    <row r="54" spans="1:4" x14ac:dyDescent="0.25">
      <c r="A54" s="34" t="s">
        <v>85</v>
      </c>
      <c r="B54" s="34" t="s">
        <v>60</v>
      </c>
      <c r="C54" s="34" t="s">
        <v>139</v>
      </c>
      <c r="D54" s="35">
        <v>5.6796360144548403</v>
      </c>
    </row>
    <row r="55" spans="1:4" x14ac:dyDescent="0.25">
      <c r="A55" s="34" t="s">
        <v>50</v>
      </c>
      <c r="B55" s="34" t="s">
        <v>52</v>
      </c>
      <c r="C55" s="34" t="s">
        <v>140</v>
      </c>
      <c r="D55" s="35">
        <v>11.820664775994301</v>
      </c>
    </row>
    <row r="56" spans="1:4" x14ac:dyDescent="0.25">
      <c r="A56" s="34" t="s">
        <v>88</v>
      </c>
      <c r="B56" s="34" t="s">
        <v>17</v>
      </c>
      <c r="C56" s="34" t="s">
        <v>141</v>
      </c>
      <c r="D56" s="35">
        <v>25.9196861753321</v>
      </c>
    </row>
    <row r="57" spans="1:4" x14ac:dyDescent="0.25">
      <c r="A57" s="34" t="s">
        <v>88</v>
      </c>
      <c r="B57" s="34" t="s">
        <v>17</v>
      </c>
      <c r="C57" s="34" t="s">
        <v>142</v>
      </c>
      <c r="D57" s="35">
        <v>12.659718826693499</v>
      </c>
    </row>
    <row r="58" spans="1:4" x14ac:dyDescent="0.25">
      <c r="A58" s="34" t="s">
        <v>88</v>
      </c>
      <c r="B58" s="34" t="s">
        <v>24</v>
      </c>
      <c r="C58" s="34" t="s">
        <v>143</v>
      </c>
      <c r="D58" s="35">
        <v>36.454660233994503</v>
      </c>
    </row>
    <row r="59" spans="1:4" x14ac:dyDescent="0.25">
      <c r="A59" s="34" t="s">
        <v>50</v>
      </c>
      <c r="B59" s="34" t="s">
        <v>53</v>
      </c>
      <c r="C59" s="34" t="s">
        <v>144</v>
      </c>
      <c r="D59" s="35">
        <v>8.8524092068910605</v>
      </c>
    </row>
    <row r="60" spans="1:4" x14ac:dyDescent="0.25">
      <c r="A60" s="34" t="s">
        <v>88</v>
      </c>
      <c r="B60" s="34" t="s">
        <v>20</v>
      </c>
      <c r="C60" s="34" t="s">
        <v>145</v>
      </c>
      <c r="D60" s="35">
        <v>12.6639946317897</v>
      </c>
    </row>
    <row r="61" spans="1:4" x14ac:dyDescent="0.25">
      <c r="A61" s="34" t="s">
        <v>88</v>
      </c>
      <c r="B61" s="34" t="s">
        <v>19</v>
      </c>
      <c r="C61" s="34" t="s">
        <v>146</v>
      </c>
      <c r="D61" s="35">
        <v>52.5863705112505</v>
      </c>
    </row>
    <row r="62" spans="1:4" x14ac:dyDescent="0.25">
      <c r="A62" s="34" t="s">
        <v>62</v>
      </c>
      <c r="B62" s="34" t="s">
        <v>62</v>
      </c>
      <c r="C62" s="34" t="s">
        <v>147</v>
      </c>
      <c r="D62" s="35">
        <v>50.7691249860382</v>
      </c>
    </row>
    <row r="63" spans="1:4" x14ac:dyDescent="0.25">
      <c r="A63" s="34" t="s">
        <v>88</v>
      </c>
      <c r="B63" s="34" t="s">
        <v>19</v>
      </c>
      <c r="C63" s="34" t="s">
        <v>148</v>
      </c>
      <c r="D63" s="35">
        <v>51.593499999999501</v>
      </c>
    </row>
    <row r="64" spans="1:4" x14ac:dyDescent="0.25">
      <c r="A64" s="34" t="s">
        <v>50</v>
      </c>
      <c r="B64" s="34" t="s">
        <v>52</v>
      </c>
      <c r="C64" s="34" t="s">
        <v>149</v>
      </c>
      <c r="D64" s="35">
        <v>15.225809303411999</v>
      </c>
    </row>
    <row r="65" spans="1:4" x14ac:dyDescent="0.25">
      <c r="A65" s="34" t="s">
        <v>62</v>
      </c>
      <c r="B65" s="34" t="s">
        <v>62</v>
      </c>
      <c r="C65" s="34" t="s">
        <v>150</v>
      </c>
      <c r="D65" s="35">
        <v>17.862456015468599</v>
      </c>
    </row>
    <row r="66" spans="1:4" x14ac:dyDescent="0.25">
      <c r="A66" s="34" t="s">
        <v>88</v>
      </c>
      <c r="B66" s="37" t="s">
        <v>17</v>
      </c>
      <c r="C66" s="34" t="s">
        <v>151</v>
      </c>
      <c r="D66" s="35">
        <v>12.6597188266897</v>
      </c>
    </row>
    <row r="67" spans="1:4" x14ac:dyDescent="0.25">
      <c r="A67" s="34" t="s">
        <v>88</v>
      </c>
      <c r="B67" s="34" t="s">
        <v>17</v>
      </c>
      <c r="C67" s="34" t="s">
        <v>152</v>
      </c>
      <c r="D67" s="35">
        <v>12.6597188266897</v>
      </c>
    </row>
    <row r="68" spans="1:4" x14ac:dyDescent="0.25">
      <c r="A68" s="34" t="s">
        <v>88</v>
      </c>
      <c r="B68" s="34" t="s">
        <v>17</v>
      </c>
      <c r="C68" s="34" t="s">
        <v>153</v>
      </c>
      <c r="D68" s="35">
        <v>25.919686175330199</v>
      </c>
    </row>
    <row r="69" spans="1:4" x14ac:dyDescent="0.25">
      <c r="A69" s="34" t="s">
        <v>85</v>
      </c>
      <c r="B69" s="34" t="s">
        <v>60</v>
      </c>
      <c r="C69" s="34" t="s">
        <v>154</v>
      </c>
      <c r="D69" s="35">
        <v>8.4795291199951208</v>
      </c>
    </row>
    <row r="70" spans="1:4" x14ac:dyDescent="0.25">
      <c r="A70" s="34" t="s">
        <v>50</v>
      </c>
      <c r="B70" s="34" t="s">
        <v>53</v>
      </c>
      <c r="C70" s="34" t="s">
        <v>155</v>
      </c>
      <c r="D70" s="35">
        <v>35.009753037651102</v>
      </c>
    </row>
    <row r="71" spans="1:4" x14ac:dyDescent="0.25">
      <c r="A71" s="34" t="s">
        <v>88</v>
      </c>
      <c r="B71" s="34" t="s">
        <v>17</v>
      </c>
      <c r="C71" s="34" t="s">
        <v>156</v>
      </c>
      <c r="D71" s="35">
        <v>12.8052184684105</v>
      </c>
    </row>
    <row r="72" spans="1:4" x14ac:dyDescent="0.25">
      <c r="A72" s="34" t="s">
        <v>88</v>
      </c>
      <c r="B72" s="34" t="s">
        <v>17</v>
      </c>
      <c r="C72" s="34" t="s">
        <v>157</v>
      </c>
      <c r="D72" s="35">
        <v>12.659718826693499</v>
      </c>
    </row>
    <row r="73" spans="1:4" x14ac:dyDescent="0.25">
      <c r="A73" s="34" t="s">
        <v>50</v>
      </c>
      <c r="B73" s="34" t="s">
        <v>53</v>
      </c>
      <c r="C73" s="34" t="s">
        <v>158</v>
      </c>
      <c r="D73" s="35">
        <v>7.5635059783892604</v>
      </c>
    </row>
    <row r="74" spans="1:4" x14ac:dyDescent="0.25">
      <c r="A74" s="34" t="s">
        <v>88</v>
      </c>
      <c r="B74" s="34" t="s">
        <v>17</v>
      </c>
      <c r="C74" s="34" t="s">
        <v>159</v>
      </c>
      <c r="D74" s="35">
        <v>25.992435996192899</v>
      </c>
    </row>
    <row r="75" spans="1:4" x14ac:dyDescent="0.25">
      <c r="A75" s="34" t="s">
        <v>88</v>
      </c>
      <c r="B75" s="34" t="s">
        <v>18</v>
      </c>
      <c r="C75" s="34" t="s">
        <v>160</v>
      </c>
      <c r="D75" s="35">
        <v>73.717068478990598</v>
      </c>
    </row>
    <row r="76" spans="1:4" x14ac:dyDescent="0.25">
      <c r="A76" s="34" t="s">
        <v>88</v>
      </c>
      <c r="B76" s="34" t="s">
        <v>17</v>
      </c>
      <c r="C76" s="34" t="s">
        <v>161</v>
      </c>
      <c r="D76" s="35">
        <v>12.6597188266869</v>
      </c>
    </row>
    <row r="77" spans="1:4" x14ac:dyDescent="0.25">
      <c r="A77" s="34" t="s">
        <v>50</v>
      </c>
      <c r="B77" s="34" t="s">
        <v>52</v>
      </c>
      <c r="C77" s="34" t="s">
        <v>162</v>
      </c>
      <c r="D77" s="35">
        <v>127.84031020585699</v>
      </c>
    </row>
    <row r="78" spans="1:4" x14ac:dyDescent="0.25">
      <c r="A78" s="34" t="s">
        <v>213</v>
      </c>
      <c r="B78" s="34" t="s">
        <v>15</v>
      </c>
      <c r="C78" s="34" t="s">
        <v>163</v>
      </c>
      <c r="D78" s="35">
        <v>73.842318170579006</v>
      </c>
    </row>
    <row r="79" spans="1:4" x14ac:dyDescent="0.25">
      <c r="A79" s="34" t="s">
        <v>50</v>
      </c>
      <c r="B79" s="34" t="s">
        <v>52</v>
      </c>
      <c r="C79" s="34" t="s">
        <v>164</v>
      </c>
      <c r="D79" s="35">
        <v>12.7924684998074</v>
      </c>
    </row>
    <row r="80" spans="1:4" x14ac:dyDescent="0.25">
      <c r="A80" s="34" t="s">
        <v>50</v>
      </c>
      <c r="B80" s="34" t="s">
        <v>53</v>
      </c>
      <c r="C80" s="34" t="s">
        <v>165</v>
      </c>
      <c r="D80" s="35">
        <v>8.8525321319045993</v>
      </c>
    </row>
    <row r="81" spans="1:4" x14ac:dyDescent="0.25">
      <c r="A81" s="34" t="s">
        <v>88</v>
      </c>
      <c r="B81" s="34" t="s">
        <v>17</v>
      </c>
      <c r="C81" s="34" t="s">
        <v>166</v>
      </c>
      <c r="D81" s="35">
        <v>55.187364106559798</v>
      </c>
    </row>
    <row r="82" spans="1:4" x14ac:dyDescent="0.25">
      <c r="A82" s="34" t="s">
        <v>88</v>
      </c>
      <c r="B82" s="34" t="s">
        <v>17</v>
      </c>
      <c r="C82" s="34" t="s">
        <v>167</v>
      </c>
      <c r="D82" s="35">
        <v>25.924686163015402</v>
      </c>
    </row>
    <row r="83" spans="1:4" x14ac:dyDescent="0.25">
      <c r="A83" s="34" t="s">
        <v>85</v>
      </c>
      <c r="B83" s="34" t="s">
        <v>55</v>
      </c>
      <c r="C83" s="34" t="s">
        <v>168</v>
      </c>
      <c r="D83" s="35">
        <v>12.0317203730764</v>
      </c>
    </row>
    <row r="84" spans="1:4" x14ac:dyDescent="0.25">
      <c r="A84" s="34" t="s">
        <v>88</v>
      </c>
      <c r="B84" s="34" t="s">
        <v>17</v>
      </c>
      <c r="C84" s="34" t="s">
        <v>169</v>
      </c>
      <c r="D84" s="35">
        <v>12.698818730409601</v>
      </c>
    </row>
    <row r="85" spans="1:4" x14ac:dyDescent="0.25">
      <c r="A85" s="34" t="s">
        <v>213</v>
      </c>
      <c r="B85" s="34" t="s">
        <v>15</v>
      </c>
      <c r="C85" s="34" t="s">
        <v>170</v>
      </c>
      <c r="D85" s="35">
        <v>25.919686175334899</v>
      </c>
    </row>
    <row r="86" spans="1:4" x14ac:dyDescent="0.25">
      <c r="A86" s="34" t="s">
        <v>88</v>
      </c>
      <c r="B86" s="34" t="s">
        <v>19</v>
      </c>
      <c r="C86" s="34" t="s">
        <v>171</v>
      </c>
      <c r="D86" s="35">
        <v>4.3184893661451298</v>
      </c>
    </row>
    <row r="87" spans="1:4" x14ac:dyDescent="0.25">
      <c r="A87" s="34" t="s">
        <v>50</v>
      </c>
      <c r="B87" s="34" t="s">
        <v>52</v>
      </c>
      <c r="C87" s="34" t="s">
        <v>172</v>
      </c>
      <c r="D87" s="35">
        <v>13.2517173689508</v>
      </c>
    </row>
    <row r="88" spans="1:4" x14ac:dyDescent="0.25">
      <c r="A88" s="34" t="s">
        <v>88</v>
      </c>
      <c r="B88" s="34" t="s">
        <v>17</v>
      </c>
      <c r="C88" s="34" t="s">
        <v>173</v>
      </c>
      <c r="D88" s="35">
        <v>25.992435996192</v>
      </c>
    </row>
    <row r="89" spans="1:4" x14ac:dyDescent="0.25">
      <c r="A89" s="34" t="s">
        <v>88</v>
      </c>
      <c r="B89" s="34" t="s">
        <v>17</v>
      </c>
      <c r="C89" s="34" t="s">
        <v>174</v>
      </c>
      <c r="D89" s="35">
        <v>12.659718826694499</v>
      </c>
    </row>
    <row r="90" spans="1:4" x14ac:dyDescent="0.25">
      <c r="A90" s="34" t="s">
        <v>88</v>
      </c>
      <c r="B90" s="34" t="s">
        <v>17</v>
      </c>
      <c r="C90" s="34" t="s">
        <v>175</v>
      </c>
      <c r="D90" s="35">
        <v>36.596557991692997</v>
      </c>
    </row>
    <row r="91" spans="1:4" x14ac:dyDescent="0.25">
      <c r="A91" s="34" t="s">
        <v>88</v>
      </c>
      <c r="B91" s="34" t="s">
        <v>17</v>
      </c>
      <c r="C91" s="34" t="s">
        <v>176</v>
      </c>
      <c r="D91" s="35">
        <v>12.732468647556299</v>
      </c>
    </row>
    <row r="92" spans="1:4" x14ac:dyDescent="0.25">
      <c r="A92" s="34" t="s">
        <v>213</v>
      </c>
      <c r="B92" s="34" t="s">
        <v>15</v>
      </c>
      <c r="C92" s="34" t="s">
        <v>177</v>
      </c>
      <c r="D92" s="35">
        <v>25.992435996192</v>
      </c>
    </row>
    <row r="93" spans="1:4" x14ac:dyDescent="0.25">
      <c r="A93" s="34" t="s">
        <v>88</v>
      </c>
      <c r="B93" s="34" t="s">
        <v>17</v>
      </c>
      <c r="C93" s="34" t="s">
        <v>178</v>
      </c>
      <c r="D93" s="35">
        <v>12.6597188266897</v>
      </c>
    </row>
    <row r="94" spans="1:4" x14ac:dyDescent="0.25">
      <c r="A94" s="34" t="s">
        <v>88</v>
      </c>
      <c r="B94" s="34" t="s">
        <v>21</v>
      </c>
      <c r="C94" s="34" t="s">
        <v>179</v>
      </c>
      <c r="D94" s="35">
        <v>12.756149999999</v>
      </c>
    </row>
    <row r="95" spans="1:4" x14ac:dyDescent="0.25">
      <c r="A95" s="34" t="s">
        <v>50</v>
      </c>
      <c r="B95" s="34" t="s">
        <v>52</v>
      </c>
      <c r="C95" s="34" t="s">
        <v>180</v>
      </c>
      <c r="D95" s="35">
        <v>127.791185326796</v>
      </c>
    </row>
    <row r="96" spans="1:4" x14ac:dyDescent="0.25">
      <c r="A96" s="34" t="s">
        <v>50</v>
      </c>
      <c r="B96" s="34" t="s">
        <v>52</v>
      </c>
      <c r="C96" s="34" t="s">
        <v>181</v>
      </c>
      <c r="D96" s="35">
        <v>10.628251631439699</v>
      </c>
    </row>
    <row r="97" spans="4:4" x14ac:dyDescent="0.25">
      <c r="D97" s="29"/>
    </row>
  </sheetData>
  <protectedRanges>
    <protectedRange password="CA9C" sqref="A2:D4500" name="Område1"/>
  </protectedRanges>
  <autoFilter ref="A1:D96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Arealskema</vt:lpstr>
      <vt:lpstr>Vejledning_Stamdata</vt:lpstr>
      <vt:lpstr>Rumdata</vt:lpstr>
      <vt:lpstr>Arealskema!Udskriftsområde</vt:lpstr>
      <vt:lpstr>Arealskema!Udskriftstitler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Ransing Lindhart</dc:creator>
  <cp:lastModifiedBy>Anne Birgitte Skovholm Hedegaard</cp:lastModifiedBy>
  <cp:lastPrinted>2015-04-13T11:24:33Z</cp:lastPrinted>
  <dcterms:created xsi:type="dcterms:W3CDTF">2014-04-22T13:02:25Z</dcterms:created>
  <dcterms:modified xsi:type="dcterms:W3CDTF">2016-11-04T13:52:03Z</dcterms:modified>
</cp:coreProperties>
</file>